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3395" windowHeight="7605"/>
  </bookViews>
  <sheets>
    <sheet name="Таблица 8" sheetId="11" r:id="rId1"/>
  </sheets>
  <definedNames>
    <definedName name="_xlnm._FilterDatabase" localSheetId="0" hidden="1">'Таблица 8'!$D$8:$O$69</definedName>
    <definedName name="_xlnm.Print_Titles" localSheetId="0">'Таблица 8'!$8:$9</definedName>
    <definedName name="_xlnm.Print_Area" localSheetId="0">'Таблица 8'!$A$1:$O$345</definedName>
  </definedNames>
  <calcPr calcId="125725"/>
</workbook>
</file>

<file path=xl/calcChain.xml><?xml version="1.0" encoding="utf-8"?>
<calcChain xmlns="http://schemas.openxmlformats.org/spreadsheetml/2006/main">
  <c r="P13" i="11"/>
  <c r="Q15"/>
  <c r="P15"/>
  <c r="Q14"/>
  <c r="N14"/>
  <c r="N13"/>
  <c r="N12"/>
  <c r="N11"/>
  <c r="M14"/>
  <c r="M13"/>
  <c r="M12"/>
  <c r="M11"/>
  <c r="L14"/>
  <c r="L13"/>
  <c r="L12"/>
  <c r="L11"/>
  <c r="K14"/>
  <c r="K13"/>
  <c r="K12"/>
  <c r="K11"/>
  <c r="J14"/>
  <c r="J13"/>
  <c r="J12"/>
  <c r="J11"/>
  <c r="N235"/>
  <c r="M235"/>
  <c r="L235"/>
  <c r="L97"/>
  <c r="L109"/>
  <c r="L108"/>
  <c r="L207"/>
  <c r="L201"/>
  <c r="L211" l="1"/>
  <c r="N345"/>
  <c r="M345"/>
  <c r="L345"/>
  <c r="K345"/>
  <c r="J345"/>
  <c r="L103"/>
  <c r="N339"/>
  <c r="M339"/>
  <c r="L339"/>
  <c r="K339"/>
  <c r="J339"/>
  <c r="P29"/>
  <c r="P28"/>
  <c r="P27"/>
  <c r="P25"/>
  <c r="P24"/>
  <c r="P23"/>
  <c r="P22"/>
  <c r="N333"/>
  <c r="N327"/>
  <c r="M327"/>
  <c r="L327"/>
  <c r="N321"/>
  <c r="N315"/>
  <c r="N309"/>
  <c r="N303"/>
  <c r="M303"/>
  <c r="L303"/>
  <c r="N291"/>
  <c r="M291"/>
  <c r="L291"/>
  <c r="N285"/>
  <c r="N279"/>
  <c r="N273"/>
  <c r="N267"/>
  <c r="M267"/>
  <c r="L267"/>
  <c r="N261"/>
  <c r="N255"/>
  <c r="M255"/>
  <c r="L255"/>
  <c r="N249"/>
  <c r="M249"/>
  <c r="L249"/>
  <c r="N213"/>
  <c r="N159"/>
  <c r="N153"/>
  <c r="N147"/>
  <c r="N141"/>
  <c r="N135"/>
  <c r="N129"/>
  <c r="N123"/>
  <c r="N93"/>
  <c r="N87"/>
  <c r="N81"/>
  <c r="N75"/>
  <c r="N69"/>
  <c r="N63"/>
  <c r="N57"/>
  <c r="N219"/>
  <c r="N237"/>
  <c r="N231"/>
  <c r="N225"/>
  <c r="N194"/>
  <c r="N192"/>
  <c r="L189"/>
  <c r="L183"/>
  <c r="L171"/>
  <c r="L165"/>
  <c r="L177"/>
  <c r="M158"/>
  <c r="M156"/>
  <c r="N108"/>
  <c r="N110"/>
  <c r="M108"/>
  <c r="N15" l="1"/>
  <c r="N105" l="1"/>
  <c r="N99"/>
  <c r="N51"/>
  <c r="N45"/>
  <c r="N39"/>
  <c r="N33"/>
  <c r="N297"/>
  <c r="N27"/>
  <c r="N21"/>
  <c r="K235"/>
  <c r="K97"/>
  <c r="K331"/>
  <c r="K289"/>
  <c r="K217"/>
  <c r="K23"/>
  <c r="K109"/>
  <c r="K108"/>
  <c r="K141"/>
  <c r="K147"/>
  <c r="K135"/>
  <c r="K129"/>
  <c r="K117"/>
  <c r="K49" l="1"/>
  <c r="J55" l="1"/>
  <c r="K333"/>
  <c r="Q105" l="1"/>
  <c r="K243"/>
  <c r="K223"/>
  <c r="J223"/>
  <c r="K103"/>
  <c r="M57"/>
  <c r="M261"/>
  <c r="M279"/>
  <c r="K270"/>
  <c r="K273" s="1"/>
  <c r="L270"/>
  <c r="K271"/>
  <c r="L271"/>
  <c r="M271"/>
  <c r="M273" s="1"/>
  <c r="J272"/>
  <c r="M321"/>
  <c r="L321"/>
  <c r="K321"/>
  <c r="K327"/>
  <c r="K255"/>
  <c r="M219"/>
  <c r="M237"/>
  <c r="M231"/>
  <c r="M225"/>
  <c r="M213"/>
  <c r="L110"/>
  <c r="M110"/>
  <c r="Q100"/>
  <c r="P100"/>
  <c r="K110"/>
  <c r="M75"/>
  <c r="M67"/>
  <c r="M66"/>
  <c r="L67"/>
  <c r="L66"/>
  <c r="J67"/>
  <c r="J66"/>
  <c r="K159"/>
  <c r="K153"/>
  <c r="L117"/>
  <c r="K123"/>
  <c r="K111" l="1"/>
  <c r="P105"/>
  <c r="L111"/>
  <c r="P26" s="1"/>
  <c r="M105"/>
  <c r="L105"/>
  <c r="K105"/>
  <c r="M99"/>
  <c r="L99"/>
  <c r="K99"/>
  <c r="M63"/>
  <c r="M51"/>
  <c r="M45"/>
  <c r="M39"/>
  <c r="M33"/>
  <c r="M297"/>
  <c r="M27"/>
  <c r="M21"/>
  <c r="J235"/>
  <c r="J237" s="1"/>
  <c r="J229"/>
  <c r="J231" s="1"/>
  <c r="J61"/>
  <c r="J63" s="1"/>
  <c r="J315"/>
  <c r="J321"/>
  <c r="P97" l="1"/>
  <c r="J282"/>
  <c r="J93"/>
  <c r="J75"/>
  <c r="J23" l="1"/>
  <c r="P93"/>
  <c r="J285"/>
  <c r="J307"/>
  <c r="J309" s="1"/>
  <c r="J289"/>
  <c r="P11" l="1"/>
  <c r="J87"/>
  <c r="J81"/>
  <c r="P282"/>
  <c r="K67"/>
  <c r="K15" s="1"/>
  <c r="L68"/>
  <c r="L15" s="1"/>
  <c r="L65"/>
  <c r="Q283"/>
  <c r="K21"/>
  <c r="L21"/>
  <c r="J21"/>
  <c r="P284"/>
  <c r="J327"/>
  <c r="K303"/>
  <c r="J303"/>
  <c r="J277"/>
  <c r="J271" s="1"/>
  <c r="K279"/>
  <c r="L279"/>
  <c r="L219"/>
  <c r="K68"/>
  <c r="J68"/>
  <c r="L297"/>
  <c r="K297"/>
  <c r="J297"/>
  <c r="L285"/>
  <c r="K285"/>
  <c r="P14" l="1"/>
  <c r="L69"/>
  <c r="J276"/>
  <c r="J270" s="1"/>
  <c r="J69"/>
  <c r="P69" s="1"/>
  <c r="Q285"/>
  <c r="K66" l="1"/>
  <c r="K69" l="1"/>
  <c r="P12"/>
  <c r="K261"/>
  <c r="K63"/>
  <c r="K219"/>
  <c r="J213"/>
  <c r="L39"/>
  <c r="L273"/>
  <c r="J273"/>
  <c r="L261"/>
  <c r="L237"/>
  <c r="L231"/>
  <c r="L225"/>
  <c r="L213"/>
  <c r="L63"/>
  <c r="L51"/>
  <c r="L57" s="1"/>
  <c r="L45"/>
  <c r="L33"/>
  <c r="L27"/>
  <c r="K291"/>
  <c r="J291"/>
  <c r="K267"/>
  <c r="J267"/>
  <c r="J219"/>
  <c r="J261"/>
  <c r="K33"/>
  <c r="J33"/>
  <c r="J249"/>
  <c r="K249"/>
  <c r="J27"/>
  <c r="K27"/>
  <c r="J39"/>
  <c r="K39"/>
  <c r="J45"/>
  <c r="K45"/>
  <c r="K213"/>
  <c r="J225"/>
  <c r="K225"/>
  <c r="K231"/>
  <c r="J255"/>
  <c r="P9" l="1"/>
  <c r="K237"/>
  <c r="P59" l="1"/>
  <c r="P63"/>
  <c r="P62" l="1"/>
  <c r="P60"/>
  <c r="J57" l="1"/>
  <c r="J49" s="1"/>
  <c r="J51" l="1"/>
  <c r="J15" l="1"/>
  <c r="P16"/>
  <c r="P10" l="1"/>
  <c r="K57"/>
  <c r="K51"/>
  <c r="R100" l="1"/>
  <c r="R105"/>
  <c r="M15" l="1"/>
</calcChain>
</file>

<file path=xl/sharedStrings.xml><?xml version="1.0" encoding="utf-8"?>
<sst xmlns="http://schemas.openxmlformats.org/spreadsheetml/2006/main" count="481" uniqueCount="141">
  <si>
    <t>внебюджетные источники</t>
  </si>
  <si>
    <t>средства областного бюджета</t>
  </si>
  <si>
    <t>средства местных бюджетов</t>
  </si>
  <si>
    <t>Итого:</t>
  </si>
  <si>
    <t xml:space="preserve">План реализации муниципальной программы </t>
  </si>
  <si>
    <t>№ п/п</t>
  </si>
  <si>
    <t>1.</t>
  </si>
  <si>
    <t>2.</t>
  </si>
  <si>
    <t>3.</t>
  </si>
  <si>
    <t xml:space="preserve">Осуществление первичного воинского учета на территориях, где отсутствуют военные комиссариаты </t>
  </si>
  <si>
    <t>4.</t>
  </si>
  <si>
    <t>5.</t>
  </si>
  <si>
    <t>6.</t>
  </si>
  <si>
    <t>7.</t>
  </si>
  <si>
    <t>8.</t>
  </si>
  <si>
    <t>средства федерального бюджета</t>
  </si>
  <si>
    <t xml:space="preserve">
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правонарушениях;
</t>
  </si>
  <si>
    <t xml:space="preserve">Организация и осуществление мероприятий по территориальной обороне и гражданской обороне, защите населения и территории муниципального образования от чрезвычайных ситуаций природного и техногенного характера
</t>
  </si>
  <si>
    <t xml:space="preserve">Водохозяйственные и водоохранные мероприятия                                             </t>
  </si>
  <si>
    <t xml:space="preserve">Содержание, текущий и капитальный ремонт и обеспечение безопасности гидротехнических сооружений </t>
  </si>
  <si>
    <t xml:space="preserve">Обеспечение сохранности автомобильных дорог местного значения и условий безопасного движения по ним
</t>
  </si>
  <si>
    <t>Организация и обеспечение освещения улиц</t>
  </si>
  <si>
    <t>Организация и содержание мест захоронения (кладбищ)</t>
  </si>
  <si>
    <t>Мероприятия по благоустройству</t>
  </si>
  <si>
    <t xml:space="preserve">Мероприятия по обеспечению населения бытовыми услугами
</t>
  </si>
  <si>
    <t>Членские взносы некоммерческим организациям</t>
  </si>
  <si>
    <t>Объем средств на реализацию программы, рублей</t>
  </si>
  <si>
    <t>Выплата муниципальных пенсий (доплат к государственным пенсиям)</t>
  </si>
  <si>
    <t>ОМ</t>
  </si>
  <si>
    <t>НР</t>
  </si>
  <si>
    <t>S6170</t>
  </si>
  <si>
    <t>Муниципальная программа  "Комплексное социально-экономическое развитие Мглинского городского поселения"</t>
  </si>
  <si>
    <t>Реализация переданных полномочий по решению отдельных вопросов местного значения поселений, в соответствии с заключенными соглашениями в части осуществления внутреннего муниципального финансового контроля</t>
  </si>
  <si>
    <t>"Комплексное социально-экономическое развитие Мглинского городского поселения"</t>
  </si>
  <si>
    <t>Эксплуатация и содержание имуществ казны муниципального образования</t>
  </si>
  <si>
    <t>Мероприятия в сфере архитектуры и градостроительства</t>
  </si>
  <si>
    <t>x</t>
  </si>
  <si>
    <t>9.</t>
  </si>
  <si>
    <t>Муниципальная программа, подпрограмма, основное мероприятие (проект(программа)), направление расходов, мероприятие</t>
  </si>
  <si>
    <t>Мероприятия по развитию физической культуры и спорта</t>
  </si>
  <si>
    <t>МП</t>
  </si>
  <si>
    <t xml:space="preserve">Обеспечение сохранности автомобильных дорог местного значения и условий безопасного движения (софинансирование) </t>
  </si>
  <si>
    <t>10.</t>
  </si>
  <si>
    <t>11.</t>
  </si>
  <si>
    <t>12.</t>
  </si>
  <si>
    <t>13.</t>
  </si>
  <si>
    <t>14.</t>
  </si>
  <si>
    <t>15.</t>
  </si>
  <si>
    <t>20.</t>
  </si>
  <si>
    <t>21.</t>
  </si>
  <si>
    <t>22.</t>
  </si>
  <si>
    <t>23.</t>
  </si>
  <si>
    <t xml:space="preserve"> </t>
  </si>
  <si>
    <t>8.1.</t>
  </si>
  <si>
    <t>24.</t>
  </si>
  <si>
    <t>2024 год</t>
  </si>
  <si>
    <t>6.1</t>
  </si>
  <si>
    <t>Содержание и обеспечение безопасности гидротехнического сооружения в г. Мглин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</si>
  <si>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муниципального земельного контроля в границах поселений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</si>
  <si>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по благоустройству территории поселения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</si>
  <si>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сфере дорожного хозяйства в отношении автомобильных дорог местного значения в границах населенных пунктов поселений</t>
  </si>
  <si>
    <t>2025 год</t>
  </si>
  <si>
    <t>Обеспечение сохранности автомобильных дорог местного значения и условий безопасного движения (софинансирование)Капитальный ремонт проезда к очистным сооружениям в г. Мглин Брянской области</t>
  </si>
  <si>
    <t>ППМП</t>
  </si>
  <si>
    <t>ГРБС (РБС)</t>
  </si>
  <si>
    <t>2026 год</t>
  </si>
  <si>
    <t>Код бюджетной классификации расходов</t>
  </si>
  <si>
    <t>Капитальные вложения в объекты муниципальной собственности.  "Строительство коллектора сточных вод в г. Мглин Брянской области"</t>
  </si>
  <si>
    <t>1И080</t>
  </si>
  <si>
    <t>S3450</t>
  </si>
  <si>
    <t>16.</t>
  </si>
  <si>
    <t>17.</t>
  </si>
  <si>
    <t>18.</t>
  </si>
  <si>
    <t>19.</t>
  </si>
  <si>
    <t>Связь основного мероприятия проекта (программы) с целевыми показателями (индикаторами) (порядковые номера показателей (индикаторов))</t>
  </si>
  <si>
    <t>Подготовка объектов жилищно-коммунального хозяйства к зиме</t>
  </si>
  <si>
    <t>8.2.</t>
  </si>
  <si>
    <t>8.3.</t>
  </si>
  <si>
    <t>8.4.</t>
  </si>
  <si>
    <t>Обеспечение сохранности автомобильных дорог местного значения и условий безопасного движения (софинансирование)Капитальный ремонт автомобильной дороги по ул. Ворошилова в г. Мглин Брянской области</t>
  </si>
  <si>
    <t>Обеспечение сохранности автомобильных дорог местного значения и условий безопасного движения (софинансирование)Капитальный ремонт автомобильной дороги по 2-му пер.Первомайскому в г.Мглине Брянской области</t>
  </si>
  <si>
    <t>26.</t>
  </si>
  <si>
    <t>Капитальные вложения в объекты муниципальной собственности. Изготовление проектно - сметной документации, проведение государственной экспертизы, выдача технических условий и согласование проектов, проветение технического надзора</t>
  </si>
  <si>
    <t xml:space="preserve">Мероприятия по работе с семьей, детьми и молодежью
</t>
  </si>
  <si>
    <t>Проведение пусконаладочных работ по объекту «Строительство очистных сооружений в г. Мглин Мглинского района Брянской области»</t>
  </si>
  <si>
    <t>Капитальный ремонт водопроводной сети по ул. Октябрьской  в г. Мглине Брянской области</t>
  </si>
  <si>
    <t>Обеспечение сохранности автомобильных дорог местного значения и условий безопасного движения (софинансирование) Ремонт автомобильной дороги по ул. Октябрьской в г. Мглин Брянской области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</si>
  <si>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проживающих в поселении и нуждающихся в жилых помещениях малоимущих граждан жилыми помещениями, организации строительства и содержания муниципального жилищного фонда, созданию условий для жилищного строительства, осуществлению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</si>
  <si>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27.</t>
  </si>
  <si>
    <t>Мероприятия в сфере жилищного хозяйства</t>
  </si>
  <si>
    <t>Обеспечение сохранности автомобильных дорог местного значения и условий безопасного движения (софинансирование) Капитальный ремонт автомобильной дороги по ул. Садовой в г. Мглин Брянской области</t>
  </si>
  <si>
    <t>2027 год</t>
  </si>
  <si>
    <t>9Д040</t>
  </si>
  <si>
    <t>Повышение безопасности дорожного движения</t>
  </si>
  <si>
    <t>9Д820</t>
  </si>
  <si>
    <t>11.1</t>
  </si>
  <si>
    <t>11.2</t>
  </si>
  <si>
    <t>11.3</t>
  </si>
  <si>
    <t>11.4</t>
  </si>
  <si>
    <t xml:space="preserve">Обеспечение сохранности автомобильных дорог местного значения и условий безопасного движения (софинансирование)Капитальный ремонт автомобильной дороги по ул.  Октябрьской в г.Мглин Брянской области </t>
  </si>
  <si>
    <t>SД040</t>
  </si>
  <si>
    <t>28.</t>
  </si>
  <si>
    <t>29.</t>
  </si>
  <si>
    <t>30.</t>
  </si>
  <si>
    <t>Реализация инициативных проектов: «Благоустройство спортивной площадки на территории МБОУ «Мглинская СОШ №1»</t>
  </si>
  <si>
    <t>22.1</t>
  </si>
  <si>
    <t>25.</t>
  </si>
  <si>
    <t>31.</t>
  </si>
  <si>
    <t>S5873</t>
  </si>
  <si>
    <t>32.</t>
  </si>
  <si>
    <t>Исполнение исковых требований на основании вступивших в законную силу судебных актов</t>
  </si>
  <si>
    <t>Обеспечение сохранности автомобильных дорог местного значения и условий безопасного движения (софинансирование) Капитальный ремонт  автомобильной дороги по улице Ленина (устройство  автомобильной стоянки от дома 35 до дома 47) в городе Мглин Брянской области</t>
  </si>
  <si>
    <t>Обеспечение сохранности автомобильных дорог местного значения и условий безопасного движения (софинансирование)Ремонт автомобильной дороги по ул. Октябрьской на участке от 2+215 до 2+370 в г. Мглин Брянской области</t>
  </si>
  <si>
    <t>Обеспечение сохранности автомобильных дорог местного значения и условий безопасного движения (софинансирование)Ремонт автомобильной дороги по ул. Щорса г.Мглин Брянской области</t>
  </si>
  <si>
    <t>Обеспечение сохранности автомобильных дорог местного значения и условий безопасного движения (софинансирование) Капитальный ремонт участка автомобильной дороги по ул. Будённого  г. Мглин Брянской области</t>
  </si>
  <si>
    <t>11.5</t>
  </si>
  <si>
    <t>11.6</t>
  </si>
  <si>
    <t>11.7</t>
  </si>
  <si>
    <t>11.8</t>
  </si>
  <si>
    <t>Приложение №2
к постановлению администрации Мглинского района
№_________от «___»____________20____года</t>
  </si>
  <si>
    <t>Обеспечение сохранности автомобильных дорог местного значения и условий безопасного движения (софинансирование)"Ремонт автомобильной дороги  по 1 пер. Ворошилова  (от д.68 до 31, от д.31 до д.39, от д.6 до д. 14) г. Мглин  Брянской области"</t>
  </si>
  <si>
    <t>2028 год</t>
  </si>
  <si>
    <t>11.9</t>
  </si>
  <si>
    <t>11.10</t>
  </si>
  <si>
    <t>11.11</t>
  </si>
  <si>
    <t>11.12</t>
  </si>
  <si>
    <t>11.13</t>
  </si>
  <si>
    <t>11.14</t>
  </si>
  <si>
    <t>Обеспечение сохранности автомобильных дорог местного значения и условий безопасного движения (софинансирование) Капитальный ремонт автомобильной дороги по ул.Восточной г.Мглин Брянской области</t>
  </si>
  <si>
    <t>Обеспечение сохранности автомобильных дорог местного значения и условий безопасного движения (софинансирование) Капитальный ремонт автомобильной дороги по ул.Щорса 0+640 - 1+190 г.Мглин Брянской области</t>
  </si>
  <si>
    <t>Обеспечение сохранности автомобильных дорог местного значения и условий безопасного движения (софинансирование)Капитальный ремонт автомобильной дороги по ул.Согласия, устройство тротуара, в г.Мглин Брянской области</t>
  </si>
  <si>
    <t>Обеспечение сохранности автомобильных дорог местного значения и условий безопасного движения (софинансирование)Капитальный ремонт автомобильной дороги по ул. Горбатова г.Мглин Брянской области</t>
  </si>
  <si>
    <t>Обеспечение сохранности автомобильных дорог местного значения и условий безопасного движения (софинансирование)Капитальный ремонт автомобильной дороги по ул.Строительной  в г.Мглине Брянской области</t>
  </si>
  <si>
    <t xml:space="preserve">Обеспечение сохранности автомобильных дорог местного значения и условий безопасного движения (софинансирование)Капитальный ремонт автомобильной дороги по ул.  Ленина в г.Мглин Брянской области </t>
  </si>
  <si>
    <t xml:space="preserve">Приложение  №2                                                                                                                к муниципальной программе  "Комплексное социально-экономическое развитие Мглинского городского поселения" </t>
  </si>
  <si>
    <t>33.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</si>
  <si>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по созданию условий для организации досуга и обеспечения жителей поселений услугами организаций культуры</t>
  </si>
  <si>
    <t>11.15</t>
  </si>
  <si>
    <t>11.16</t>
  </si>
  <si>
    <t>Обеспечение сохранности автомобильных дорог местного значения и условий безопасного движения (софинансирование) Капитальный ремонт автомобильной дороги по ул. Колхозная в г. Мглин Брянской области</t>
  </si>
  <si>
    <t>Обеспечение сохранности автомобильных дорог местного значения и условий безопасного движения (софинансирование) Капитальный ремонт автомобильной дороги по 1-му пер.Ворошилова в г. Мглин Брянской области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</si>
</sst>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8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6" fillId="0" borderId="0" xfId="0" applyFont="1"/>
    <xf numFmtId="49" fontId="2" fillId="0" borderId="0" xfId="0" applyNumberFormat="1" applyFont="1" applyAlignment="1">
      <alignment horizontal="center"/>
    </xf>
    <xf numFmtId="4" fontId="2" fillId="0" borderId="0" xfId="0" applyNumberFormat="1" applyFont="1"/>
    <xf numFmtId="16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/>
    <xf numFmtId="164" fontId="2" fillId="2" borderId="0" xfId="0" applyNumberFormat="1" applyFont="1" applyFill="1" applyBorder="1"/>
    <xf numFmtId="4" fontId="1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164" fontId="4" fillId="2" borderId="6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/>
    <xf numFmtId="0" fontId="4" fillId="2" borderId="3" xfId="0" applyFont="1" applyFill="1" applyBorder="1" applyAlignment="1">
      <alignment vertical="center" wrapText="1"/>
    </xf>
    <xf numFmtId="4" fontId="6" fillId="2" borderId="0" xfId="0" applyNumberFormat="1" applyFont="1" applyFill="1"/>
    <xf numFmtId="0" fontId="6" fillId="2" borderId="0" xfId="0" applyFont="1" applyFill="1"/>
    <xf numFmtId="4" fontId="7" fillId="2" borderId="0" xfId="0" applyNumberFormat="1" applyFont="1" applyFill="1"/>
    <xf numFmtId="165" fontId="2" fillId="2" borderId="0" xfId="0" applyNumberFormat="1" applyFont="1" applyFill="1"/>
    <xf numFmtId="49" fontId="4" fillId="2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/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T357"/>
  <sheetViews>
    <sheetView tabSelected="1" view="pageBreakPreview" topLeftCell="A328" zoomScale="85" zoomScaleNormal="75" zoomScaleSheetLayoutView="85" workbookViewId="0">
      <selection activeCell="P14" sqref="P14"/>
    </sheetView>
  </sheetViews>
  <sheetFormatPr defaultColWidth="2.7109375" defaultRowHeight="15.75"/>
  <cols>
    <col min="1" max="2" width="2.7109375" style="1"/>
    <col min="3" max="3" width="7.28515625" style="3" customWidth="1"/>
    <col min="4" max="4" width="65.28515625" style="1" customWidth="1"/>
    <col min="5" max="5" width="8.42578125" style="18" customWidth="1"/>
    <col min="6" max="6" width="6.140625" style="18" customWidth="1"/>
    <col min="7" max="7" width="6" style="18" customWidth="1"/>
    <col min="8" max="8" width="5.85546875" style="18" customWidth="1"/>
    <col min="9" max="9" width="8.5703125" style="18" customWidth="1"/>
    <col min="10" max="10" width="18.140625" style="8" customWidth="1"/>
    <col min="11" max="14" width="17.85546875" style="8" customWidth="1"/>
    <col min="15" max="15" width="19.5703125" style="8" customWidth="1"/>
    <col min="16" max="16" width="21.7109375" style="1" customWidth="1"/>
    <col min="17" max="17" width="22.85546875" style="1" customWidth="1"/>
    <col min="18" max="18" width="25.5703125" style="1" customWidth="1"/>
    <col min="19" max="19" width="2.7109375" style="1"/>
    <col min="20" max="20" width="2.5703125" style="1" customWidth="1"/>
    <col min="21" max="16384" width="2.7109375" style="1"/>
  </cols>
  <sheetData>
    <row r="1" spans="3:20">
      <c r="C1" s="29"/>
      <c r="D1" s="18"/>
      <c r="L1" s="66" t="s">
        <v>119</v>
      </c>
      <c r="M1" s="66"/>
      <c r="N1" s="66"/>
      <c r="O1" s="67"/>
      <c r="P1" s="18"/>
      <c r="Q1" s="18"/>
      <c r="R1" s="18"/>
    </row>
    <row r="2" spans="3:20">
      <c r="C2" s="29"/>
      <c r="D2" s="18"/>
      <c r="L2" s="67"/>
      <c r="M2" s="67"/>
      <c r="N2" s="67"/>
      <c r="O2" s="67"/>
      <c r="P2" s="18"/>
      <c r="Q2" s="18"/>
      <c r="R2" s="18"/>
    </row>
    <row r="3" spans="3:20" ht="63" customHeight="1">
      <c r="C3" s="29"/>
      <c r="D3" s="18"/>
      <c r="L3" s="67"/>
      <c r="M3" s="67"/>
      <c r="N3" s="67"/>
      <c r="O3" s="67"/>
      <c r="P3" s="18"/>
      <c r="Q3" s="18"/>
      <c r="R3" s="18"/>
    </row>
    <row r="4" spans="3:20" ht="99" customHeight="1">
      <c r="C4" s="30"/>
      <c r="D4" s="9"/>
      <c r="E4" s="9"/>
      <c r="F4" s="10"/>
      <c r="G4" s="9"/>
      <c r="H4" s="9"/>
      <c r="I4" s="9"/>
      <c r="J4" s="22"/>
      <c r="K4" s="22"/>
      <c r="L4" s="71" t="s">
        <v>134</v>
      </c>
      <c r="M4" s="71"/>
      <c r="N4" s="71"/>
      <c r="O4" s="71"/>
      <c r="P4" s="18"/>
      <c r="Q4" s="18"/>
      <c r="R4" s="18"/>
    </row>
    <row r="5" spans="3:20" ht="24.75" customHeight="1">
      <c r="C5" s="29"/>
      <c r="D5" s="72" t="s">
        <v>4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18"/>
      <c r="Q5" s="18"/>
      <c r="R5" s="18"/>
    </row>
    <row r="6" spans="3:20" ht="28.5" customHeight="1">
      <c r="C6" s="29"/>
      <c r="D6" s="72" t="s">
        <v>33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18"/>
      <c r="Q6" s="18"/>
      <c r="R6" s="18"/>
    </row>
    <row r="7" spans="3:20" ht="24" customHeight="1">
      <c r="C7" s="29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18"/>
      <c r="Q7" s="18"/>
      <c r="R7" s="18"/>
    </row>
    <row r="8" spans="3:20" ht="72" customHeight="1">
      <c r="C8" s="44" t="s">
        <v>5</v>
      </c>
      <c r="D8" s="75" t="s">
        <v>38</v>
      </c>
      <c r="E8" s="77" t="s">
        <v>66</v>
      </c>
      <c r="F8" s="78"/>
      <c r="G8" s="78"/>
      <c r="H8" s="78"/>
      <c r="I8" s="79"/>
      <c r="J8" s="49" t="s">
        <v>26</v>
      </c>
      <c r="K8" s="50"/>
      <c r="L8" s="50"/>
      <c r="M8" s="28"/>
      <c r="N8" s="28"/>
      <c r="O8" s="51" t="s">
        <v>74</v>
      </c>
      <c r="P8" s="18"/>
      <c r="Q8" s="18"/>
      <c r="R8" s="18"/>
    </row>
    <row r="9" spans="3:20" ht="114.75" customHeight="1">
      <c r="C9" s="54"/>
      <c r="D9" s="76"/>
      <c r="E9" s="11" t="s">
        <v>64</v>
      </c>
      <c r="F9" s="11" t="s">
        <v>40</v>
      </c>
      <c r="G9" s="11" t="s">
        <v>63</v>
      </c>
      <c r="H9" s="11" t="s">
        <v>28</v>
      </c>
      <c r="I9" s="11" t="s">
        <v>29</v>
      </c>
      <c r="J9" s="5" t="s">
        <v>55</v>
      </c>
      <c r="K9" s="5" t="s">
        <v>61</v>
      </c>
      <c r="L9" s="24" t="s">
        <v>65</v>
      </c>
      <c r="M9" s="24" t="s">
        <v>91</v>
      </c>
      <c r="N9" s="24" t="s">
        <v>121</v>
      </c>
      <c r="O9" s="51"/>
      <c r="P9" s="31" t="e">
        <f>42752762.93-#REF!</f>
        <v>#REF!</v>
      </c>
      <c r="Q9" s="18"/>
      <c r="R9" s="18"/>
    </row>
    <row r="10" spans="3:20" ht="60" customHeight="1">
      <c r="C10" s="52"/>
      <c r="D10" s="32" t="s">
        <v>31</v>
      </c>
      <c r="E10" s="11"/>
      <c r="F10" s="11"/>
      <c r="G10" s="11"/>
      <c r="H10" s="11"/>
      <c r="I10" s="11"/>
      <c r="J10" s="5"/>
      <c r="K10" s="5"/>
      <c r="L10" s="5"/>
      <c r="M10" s="5"/>
      <c r="N10" s="26"/>
      <c r="O10" s="68"/>
      <c r="P10" s="31">
        <f>J15+2063210</f>
        <v>54670247.630000003</v>
      </c>
      <c r="Q10" s="18"/>
      <c r="R10" s="18"/>
    </row>
    <row r="11" spans="3:20" s="2" customFormat="1" ht="24" customHeight="1">
      <c r="C11" s="53"/>
      <c r="D11" s="14" t="s">
        <v>15</v>
      </c>
      <c r="E11" s="12">
        <v>921</v>
      </c>
      <c r="F11" s="12">
        <v>21</v>
      </c>
      <c r="G11" s="12" t="s">
        <v>36</v>
      </c>
      <c r="H11" s="12" t="s">
        <v>36</v>
      </c>
      <c r="I11" s="12" t="s">
        <v>36</v>
      </c>
      <c r="J11" s="6">
        <f>J17+J23+J29+J35+J41+J47+J59+J65+J95+J101+J107+J209+J215+J221+J227+J233+J245+J251+J257+J263+J269+J281+J287+J293+J299+J305+J311+J317+J323</f>
        <v>690892</v>
      </c>
      <c r="K11" s="6">
        <f>K17+K23+K29+K35+K41+K47+K59+K65+K95+K101+K107+K209+K215+K221+K227+K233+K245+K251+K257+K263+K269+K281+K287+K293+K299+K305+K311+K317+K323</f>
        <v>820756</v>
      </c>
      <c r="L11" s="6">
        <f>L17+L23+L29+L35+L41+L47+L59+L65+L95+L101+L107+L209+L215+L221+L227+L233+L245+L251+L257+L263+L269+L281+L287+L293+L299+L305+L311+L317+L323</f>
        <v>1119810</v>
      </c>
      <c r="M11" s="6">
        <f>M17+M23+M29+M35+M41+M47+M59+M65+M95+M101+M107+M209+M215+M221+M227+M233+M245+M251+M257+M263+M269+M281+M287+M293+M299+M305+M311+M317+M323</f>
        <v>1248705</v>
      </c>
      <c r="N11" s="6">
        <f>N17+N23+N29+N35+N41+N47+N59+N65+N95+N101+N107+N209+N215+N221+N227+N233+N245+N251+N257+N263+N269+N281+N287+N293+N299+N305+N311+N317+N323</f>
        <v>1588844</v>
      </c>
      <c r="O11" s="69"/>
      <c r="P11" s="33">
        <f>J11+K11+L11+M11+N11</f>
        <v>5469007</v>
      </c>
      <c r="Q11" s="34"/>
      <c r="R11" s="34"/>
    </row>
    <row r="12" spans="3:20" s="2" customFormat="1" ht="32.25" customHeight="1">
      <c r="C12" s="53"/>
      <c r="D12" s="14" t="s">
        <v>1</v>
      </c>
      <c r="E12" s="12">
        <v>921</v>
      </c>
      <c r="F12" s="12">
        <v>21</v>
      </c>
      <c r="G12" s="12" t="s">
        <v>36</v>
      </c>
      <c r="H12" s="12" t="s">
        <v>36</v>
      </c>
      <c r="I12" s="12" t="s">
        <v>36</v>
      </c>
      <c r="J12" s="6">
        <f>J18+J24+J30+J36+J42+J48+J60+J66+J96+J102+J108+J210+J216+J222+J228+J234+J246+J252+J258+J264+J270+J282+J288+J294+J300+J306+J312+J318+J324</f>
        <v>26121300.869400002</v>
      </c>
      <c r="K12" s="6">
        <f>K18+K24+K30+K36+K42+K48+K60+K66+K96+K102+K108+K210+K216+K222+K228+K234+K246+K252+K258+K264+K270+K282+K288+K294+K300+K306+K312+K318+K324+K240</f>
        <v>60345855.450000003</v>
      </c>
      <c r="L12" s="6">
        <f>L18+L24+L30+L36+L42+L48+L60+L66+L96+L102+L108+L210+L216+L222+L228+L234+L246+L252+L258+L264+L270+L282+L288+L294+L300+L306+L312+L318+L324</f>
        <v>99322183.219999999</v>
      </c>
      <c r="M12" s="6">
        <f>M18+M24+M30+M36+M42+M48+M60+M66+M96+M102+M108+M210+M216+M222+M228+M234+M246+M252+M258+M264+M270+M282+M288+M294+M300+M306+M312+M318+M324</f>
        <v>13702022</v>
      </c>
      <c r="N12" s="6">
        <f>N18+N24+N30+N36+N42+N48+N60+N66+N96+N102+N108+N210+N216+N222+N228+N234+N246+RN12252+N258+N264+N270+N282+N288+N294+N300+N306+N312+N318+N324</f>
        <v>13702022</v>
      </c>
      <c r="O12" s="69"/>
      <c r="P12" s="33">
        <f t="shared" ref="P12:P14" si="0">J12+K12+L12+M12+N12</f>
        <v>213193383.53940001</v>
      </c>
      <c r="Q12" s="34"/>
      <c r="R12" s="34"/>
    </row>
    <row r="13" spans="3:20" s="2" customFormat="1" ht="33" customHeight="1">
      <c r="C13" s="53"/>
      <c r="D13" s="14" t="s">
        <v>2</v>
      </c>
      <c r="E13" s="12">
        <v>921</v>
      </c>
      <c r="F13" s="12">
        <v>21</v>
      </c>
      <c r="G13" s="12" t="s">
        <v>36</v>
      </c>
      <c r="H13" s="12" t="s">
        <v>36</v>
      </c>
      <c r="I13" s="12" t="s">
        <v>36</v>
      </c>
      <c r="J13" s="6">
        <f>J19+J25+J31+J37+J43+J49+J61+J67+J97+J103+J109+J211+J217+J223+J229+J235+J247+J253+J259+J265+J271+J283+J289+J295+J301+J307+J313+J319+J325</f>
        <v>25794844.760600001</v>
      </c>
      <c r="K13" s="6">
        <f>K19+K25+K31+K37+K43+K49+K61+K67+K97+K103+K109+K211+K217+K223+K229+K235+K247+K253+K259+K265+K271+K283+K289+K295+K301+K307+K313+K319+K325+K241+K331</f>
        <v>31627288.149999999</v>
      </c>
      <c r="L13" s="6">
        <f>L19+L25+L31+L37+L43+L49+L61+L67+L97+L103+L109+L211+L217+L223+L229+L235+L247+L253+L259+L265+L271+L283+L289+L295+L301+L307+L313+L319+L325+L338+L337+L343</f>
        <v>43475420.989999995</v>
      </c>
      <c r="M13" s="6">
        <f>M19+M25+M31+M37+M43+M49+M61+M67+M97+M103+M109+M211+M217+M223+M229+M235+M247+M253+M259+M265+M271+M283+M289+M295+M301+M307+M313+M319+M325+M338+M337</f>
        <v>30782083.460000001</v>
      </c>
      <c r="N13" s="6">
        <f>N19+N25+N31+N37+N43+N49+N61+N67+N97+N103+N109+N211+N217+N223+N229+N235+N247+N253+N259+N265+N271+N283+N289+N295+N301+N307+N313+N319+N325+N338+N337</f>
        <v>30735963.460000001</v>
      </c>
      <c r="O13" s="69"/>
      <c r="P13" s="33">
        <f>J13+K13+L13+M13+N13</f>
        <v>162415600.8206</v>
      </c>
      <c r="Q13" s="34"/>
      <c r="R13" s="34"/>
    </row>
    <row r="14" spans="3:20" s="2" customFormat="1" ht="30.75" customHeight="1">
      <c r="C14" s="53"/>
      <c r="D14" s="14" t="s">
        <v>0</v>
      </c>
      <c r="E14" s="12">
        <v>921</v>
      </c>
      <c r="F14" s="12">
        <v>21</v>
      </c>
      <c r="G14" s="12" t="s">
        <v>36</v>
      </c>
      <c r="H14" s="12" t="s">
        <v>36</v>
      </c>
      <c r="I14" s="12" t="s">
        <v>36</v>
      </c>
      <c r="J14" s="6">
        <f>J20+J26+J32+J38+J44+J50+J62+J68+J98+J104+J110+J212+J218+J224+J230+J236+J248+J254+J260+J266+J272+J284+J290+J296+J302+J308+J314+J320+J326</f>
        <v>0</v>
      </c>
      <c r="K14" s="6">
        <f>K20+K26+K32+K38+K44+K50+K62+K68+K98+K104+K110+K212+K218+K224+K230+K236+K248+K254+K260+K266+K272+K284+K290+K296+K302+K308+K314+K320+K326+K242</f>
        <v>150000</v>
      </c>
      <c r="L14" s="6">
        <f>L20+L26+L32+L38+L44+L50+L62+L68+L98+L104+L110+L212+L218+L224+L230+L236+L248+L254+L260+L266+L272+L284+L290+L296+L302+L308+L314+L320+L326</f>
        <v>0</v>
      </c>
      <c r="M14" s="6">
        <f>M20+M26+M32+M38+M44+M50+M62+M68+M98+M104+M110+M212+M218+M224+M230+M236+M248+M254+M260+M266+M272+M284+M290+M296+M302+M308+M314+M320+M326</f>
        <v>0</v>
      </c>
      <c r="N14" s="6">
        <f>N20+N26+N32+N38+N44+N50+N62+N68+N98+N104+N110+N212+N218+N224+N230+N236+N248+N254+N260+N266+N272+N284+N290+N296+N302+N308+N314+N320+N326</f>
        <v>0</v>
      </c>
      <c r="O14" s="69"/>
      <c r="P14" s="33">
        <f t="shared" si="0"/>
        <v>150000</v>
      </c>
      <c r="Q14" s="33">
        <f>L15+3574500.34</f>
        <v>147491914.54999998</v>
      </c>
      <c r="R14" s="34"/>
    </row>
    <row r="15" spans="3:20" ht="17.25" customHeight="1">
      <c r="C15" s="54"/>
      <c r="D15" s="13" t="s">
        <v>3</v>
      </c>
      <c r="E15" s="13"/>
      <c r="F15" s="13"/>
      <c r="G15" s="13"/>
      <c r="H15" s="13"/>
      <c r="I15" s="13"/>
      <c r="J15" s="6">
        <f>SUM(J11:J14)</f>
        <v>52607037.630000003</v>
      </c>
      <c r="K15" s="6">
        <f>SUM(K11:K14)</f>
        <v>92943899.599999994</v>
      </c>
      <c r="L15" s="6">
        <f>SUM(L11:L14)</f>
        <v>143917414.20999998</v>
      </c>
      <c r="M15" s="6">
        <f t="shared" ref="M15" si="1">SUM(M11:M14)</f>
        <v>45732810.460000001</v>
      </c>
      <c r="N15" s="6">
        <f t="shared" ref="N15" si="2">SUM(N11:N14)</f>
        <v>46026829.460000001</v>
      </c>
      <c r="O15" s="70"/>
      <c r="P15" s="33">
        <f>J15+K15+L15+M15+N15</f>
        <v>381227991.3599999</v>
      </c>
      <c r="Q15" s="31">
        <f>N15+14850000</f>
        <v>60876829.460000001</v>
      </c>
      <c r="R15" s="18"/>
    </row>
    <row r="16" spans="3:20" ht="120.75" customHeight="1">
      <c r="C16" s="44" t="s">
        <v>6</v>
      </c>
      <c r="D16" s="32" t="s">
        <v>16</v>
      </c>
      <c r="E16" s="13"/>
      <c r="F16" s="13"/>
      <c r="G16" s="13"/>
      <c r="H16" s="13"/>
      <c r="I16" s="13"/>
      <c r="J16" s="6"/>
      <c r="K16" s="6"/>
      <c r="L16" s="6"/>
      <c r="M16" s="6"/>
      <c r="N16" s="6"/>
      <c r="O16" s="56">
        <v>3</v>
      </c>
      <c r="P16" s="31">
        <f>J13+2063210</f>
        <v>27858054.760600001</v>
      </c>
      <c r="Q16" s="18"/>
      <c r="R16" s="18"/>
      <c r="T16" s="1" t="s">
        <v>52</v>
      </c>
    </row>
    <row r="17" spans="3:18" ht="30" customHeight="1">
      <c r="C17" s="45"/>
      <c r="D17" s="14" t="s">
        <v>15</v>
      </c>
      <c r="E17" s="12"/>
      <c r="F17" s="12"/>
      <c r="G17" s="12"/>
      <c r="H17" s="12"/>
      <c r="I17" s="12"/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57"/>
      <c r="P17" s="18"/>
      <c r="Q17" s="18"/>
      <c r="R17" s="18"/>
    </row>
    <row r="18" spans="3:18">
      <c r="C18" s="45"/>
      <c r="D18" s="14" t="s">
        <v>1</v>
      </c>
      <c r="E18" s="12">
        <v>921</v>
      </c>
      <c r="F18" s="12">
        <v>21</v>
      </c>
      <c r="G18" s="12">
        <v>0</v>
      </c>
      <c r="H18" s="12">
        <v>11</v>
      </c>
      <c r="I18" s="12">
        <v>12023</v>
      </c>
      <c r="J18" s="7">
        <v>200</v>
      </c>
      <c r="K18" s="7">
        <v>200</v>
      </c>
      <c r="L18" s="7">
        <v>200</v>
      </c>
      <c r="M18" s="7">
        <v>200</v>
      </c>
      <c r="N18" s="7">
        <v>200</v>
      </c>
      <c r="O18" s="57"/>
      <c r="P18" s="18"/>
      <c r="Q18" s="18"/>
      <c r="R18" s="18"/>
    </row>
    <row r="19" spans="3:18">
      <c r="C19" s="45"/>
      <c r="D19" s="14" t="s">
        <v>2</v>
      </c>
      <c r="E19" s="12"/>
      <c r="F19" s="12"/>
      <c r="G19" s="12"/>
      <c r="H19" s="12"/>
      <c r="I19" s="12"/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57"/>
      <c r="P19" s="18"/>
      <c r="Q19" s="18"/>
      <c r="R19" s="18"/>
    </row>
    <row r="20" spans="3:18">
      <c r="C20" s="45"/>
      <c r="D20" s="14" t="s">
        <v>0</v>
      </c>
      <c r="E20" s="14"/>
      <c r="F20" s="14"/>
      <c r="G20" s="14"/>
      <c r="H20" s="14"/>
      <c r="I20" s="14"/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57"/>
      <c r="P20" s="18"/>
      <c r="Q20" s="18"/>
      <c r="R20" s="18"/>
    </row>
    <row r="21" spans="3:18" ht="24.75" customHeight="1">
      <c r="C21" s="46"/>
      <c r="D21" s="13" t="s">
        <v>3</v>
      </c>
      <c r="E21" s="13"/>
      <c r="F21" s="13"/>
      <c r="G21" s="13"/>
      <c r="H21" s="13"/>
      <c r="I21" s="13"/>
      <c r="J21" s="6">
        <f>J17+J18+J19+J20</f>
        <v>200</v>
      </c>
      <c r="K21" s="6">
        <f t="shared" ref="K21:L21" si="3">K17+K18+K19+K20</f>
        <v>200</v>
      </c>
      <c r="L21" s="6">
        <f t="shared" si="3"/>
        <v>200</v>
      </c>
      <c r="M21" s="6">
        <f t="shared" ref="M21:N21" si="4">M17+M18+M19+M20</f>
        <v>200</v>
      </c>
      <c r="N21" s="6">
        <f t="shared" si="4"/>
        <v>200</v>
      </c>
      <c r="O21" s="58"/>
      <c r="P21" s="18"/>
      <c r="Q21" s="18"/>
      <c r="R21" s="18"/>
    </row>
    <row r="22" spans="3:18" ht="48" customHeight="1">
      <c r="C22" s="44" t="s">
        <v>7</v>
      </c>
      <c r="D22" s="32" t="s">
        <v>9</v>
      </c>
      <c r="E22" s="13"/>
      <c r="F22" s="13"/>
      <c r="G22" s="13"/>
      <c r="H22" s="13"/>
      <c r="I22" s="13"/>
      <c r="J22" s="6"/>
      <c r="K22" s="6"/>
      <c r="L22" s="6"/>
      <c r="M22" s="6"/>
      <c r="N22" s="6"/>
      <c r="O22" s="59">
        <v>3</v>
      </c>
      <c r="P22" s="35">
        <f>L18+L23+L295</f>
        <v>1126789</v>
      </c>
      <c r="Q22" s="18"/>
      <c r="R22" s="18"/>
    </row>
    <row r="23" spans="3:18">
      <c r="C23" s="45"/>
      <c r="D23" s="14" t="s">
        <v>15</v>
      </c>
      <c r="E23" s="12">
        <v>921</v>
      </c>
      <c r="F23" s="12">
        <v>21</v>
      </c>
      <c r="G23" s="12">
        <v>0</v>
      </c>
      <c r="H23" s="12">
        <v>11</v>
      </c>
      <c r="I23" s="12">
        <v>51180</v>
      </c>
      <c r="J23" s="7">
        <f>689965+927</f>
        <v>690892</v>
      </c>
      <c r="K23" s="7">
        <f>815230+5526</f>
        <v>820756</v>
      </c>
      <c r="L23" s="7">
        <v>1119810</v>
      </c>
      <c r="M23" s="7">
        <v>1248705</v>
      </c>
      <c r="N23" s="7">
        <v>1588844</v>
      </c>
      <c r="O23" s="60"/>
      <c r="P23" s="31">
        <f>L31</f>
        <v>11000</v>
      </c>
      <c r="Q23" s="18"/>
      <c r="R23" s="18"/>
    </row>
    <row r="24" spans="3:18">
      <c r="C24" s="45"/>
      <c r="D24" s="14" t="s">
        <v>1</v>
      </c>
      <c r="E24" s="12"/>
      <c r="F24" s="12"/>
      <c r="G24" s="12"/>
      <c r="H24" s="12"/>
      <c r="I24" s="12"/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0"/>
      <c r="P24" s="31">
        <f>L37+L43</f>
        <v>452217.2</v>
      </c>
      <c r="Q24" s="18"/>
      <c r="R24" s="18"/>
    </row>
    <row r="25" spans="3:18">
      <c r="C25" s="45"/>
      <c r="D25" s="14" t="s">
        <v>2</v>
      </c>
      <c r="E25" s="12"/>
      <c r="F25" s="12"/>
      <c r="G25" s="12"/>
      <c r="H25" s="12"/>
      <c r="I25" s="12"/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0"/>
      <c r="P25" s="31">
        <f>L49</f>
        <v>230000</v>
      </c>
      <c r="Q25" s="18"/>
      <c r="R25" s="18"/>
    </row>
    <row r="26" spans="3:18">
      <c r="C26" s="45"/>
      <c r="D26" s="14" t="s">
        <v>0</v>
      </c>
      <c r="E26" s="12"/>
      <c r="F26" s="12"/>
      <c r="G26" s="12"/>
      <c r="H26" s="12"/>
      <c r="I26" s="12"/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0"/>
      <c r="P26" s="31">
        <f>L97+L103+L111</f>
        <v>113641160.75</v>
      </c>
      <c r="Q26" s="18"/>
      <c r="R26" s="18"/>
    </row>
    <row r="27" spans="3:18">
      <c r="C27" s="46"/>
      <c r="D27" s="13" t="s">
        <v>3</v>
      </c>
      <c r="E27" s="12"/>
      <c r="F27" s="12"/>
      <c r="G27" s="12"/>
      <c r="H27" s="12"/>
      <c r="I27" s="12"/>
      <c r="J27" s="6">
        <f>J23+J24+J25+J26</f>
        <v>690892</v>
      </c>
      <c r="K27" s="6">
        <f>K23+K24+K25+K26</f>
        <v>820756</v>
      </c>
      <c r="L27" s="6">
        <f>L23+L24+L25+L26</f>
        <v>1119810</v>
      </c>
      <c r="M27" s="6">
        <f>M23+M24+M25+M26</f>
        <v>1248705</v>
      </c>
      <c r="N27" s="6">
        <f>N23+N24+N25+N26</f>
        <v>1588844</v>
      </c>
      <c r="O27" s="61"/>
      <c r="P27" s="31">
        <f>L223+L229+L235+L217</f>
        <v>18620025.259999998</v>
      </c>
      <c r="Q27" s="18"/>
      <c r="R27" s="18"/>
    </row>
    <row r="28" spans="3:18" ht="46.5" customHeight="1">
      <c r="C28" s="44" t="s">
        <v>8</v>
      </c>
      <c r="D28" s="32" t="s">
        <v>25</v>
      </c>
      <c r="E28" s="12"/>
      <c r="F28" s="12"/>
      <c r="G28" s="12"/>
      <c r="H28" s="12"/>
      <c r="I28" s="12"/>
      <c r="J28" s="6"/>
      <c r="K28" s="6"/>
      <c r="L28" s="6"/>
      <c r="M28" s="6"/>
      <c r="N28" s="6"/>
      <c r="O28" s="59">
        <v>3</v>
      </c>
      <c r="P28" s="31">
        <f>L247</f>
        <v>6727</v>
      </c>
      <c r="Q28" s="18"/>
      <c r="R28" s="18"/>
    </row>
    <row r="29" spans="3:18">
      <c r="C29" s="45"/>
      <c r="D29" s="14" t="s">
        <v>15</v>
      </c>
      <c r="E29" s="12"/>
      <c r="F29" s="12"/>
      <c r="G29" s="12"/>
      <c r="H29" s="12"/>
      <c r="I29" s="12"/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60"/>
      <c r="P29" s="31">
        <f>L253</f>
        <v>6727</v>
      </c>
      <c r="Q29" s="18"/>
      <c r="R29" s="18"/>
    </row>
    <row r="30" spans="3:18">
      <c r="C30" s="45"/>
      <c r="D30" s="14" t="s">
        <v>1</v>
      </c>
      <c r="E30" s="12"/>
      <c r="F30" s="12"/>
      <c r="G30" s="12"/>
      <c r="H30" s="12"/>
      <c r="I30" s="12"/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60"/>
      <c r="P30" s="18"/>
      <c r="Q30" s="18"/>
      <c r="R30" s="18"/>
    </row>
    <row r="31" spans="3:18">
      <c r="C31" s="45"/>
      <c r="D31" s="14" t="s">
        <v>2</v>
      </c>
      <c r="E31" s="12">
        <v>921</v>
      </c>
      <c r="F31" s="12">
        <v>21</v>
      </c>
      <c r="G31" s="12">
        <v>0</v>
      </c>
      <c r="H31" s="12">
        <v>12</v>
      </c>
      <c r="I31" s="12">
        <v>81410</v>
      </c>
      <c r="J31" s="7">
        <v>11000</v>
      </c>
      <c r="K31" s="7">
        <v>11000</v>
      </c>
      <c r="L31" s="7">
        <v>11000</v>
      </c>
      <c r="M31" s="7">
        <v>11000</v>
      </c>
      <c r="N31" s="7">
        <v>11000</v>
      </c>
      <c r="O31" s="60"/>
      <c r="P31" s="18"/>
      <c r="Q31" s="18"/>
      <c r="R31" s="18"/>
    </row>
    <row r="32" spans="3:18">
      <c r="C32" s="45"/>
      <c r="D32" s="14" t="s">
        <v>0</v>
      </c>
      <c r="E32" s="12"/>
      <c r="F32" s="12"/>
      <c r="G32" s="12"/>
      <c r="H32" s="12"/>
      <c r="I32" s="12"/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60"/>
      <c r="P32" s="18"/>
      <c r="Q32" s="18"/>
      <c r="R32" s="18"/>
    </row>
    <row r="33" spans="3:18" ht="24.75" customHeight="1">
      <c r="C33" s="46"/>
      <c r="D33" s="13" t="s">
        <v>3</v>
      </c>
      <c r="E33" s="12"/>
      <c r="F33" s="12"/>
      <c r="G33" s="12"/>
      <c r="H33" s="12"/>
      <c r="I33" s="12"/>
      <c r="J33" s="6">
        <f t="shared" ref="J33:L33" si="5">J29+J30+J31+J32</f>
        <v>11000</v>
      </c>
      <c r="K33" s="6">
        <f t="shared" si="5"/>
        <v>11000</v>
      </c>
      <c r="L33" s="6">
        <f t="shared" si="5"/>
        <v>11000</v>
      </c>
      <c r="M33" s="6">
        <f t="shared" ref="M33:N33" si="6">M29+M30+M31+M32</f>
        <v>11000</v>
      </c>
      <c r="N33" s="6">
        <f t="shared" si="6"/>
        <v>11000</v>
      </c>
      <c r="O33" s="61"/>
      <c r="P33" s="18"/>
      <c r="Q33" s="18"/>
      <c r="R33" s="18"/>
    </row>
    <row r="34" spans="3:18" ht="96" customHeight="1">
      <c r="C34" s="44" t="s">
        <v>10</v>
      </c>
      <c r="D34" s="32" t="s">
        <v>17</v>
      </c>
      <c r="E34" s="12"/>
      <c r="F34" s="12"/>
      <c r="G34" s="12"/>
      <c r="H34" s="12"/>
      <c r="I34" s="12"/>
      <c r="J34" s="6"/>
      <c r="K34" s="6"/>
      <c r="L34" s="6"/>
      <c r="M34" s="6"/>
      <c r="N34" s="6"/>
      <c r="O34" s="59">
        <v>3</v>
      </c>
      <c r="P34" s="18"/>
      <c r="Q34" s="18"/>
      <c r="R34" s="18"/>
    </row>
    <row r="35" spans="3:18">
      <c r="C35" s="45"/>
      <c r="D35" s="14" t="s">
        <v>15</v>
      </c>
      <c r="E35" s="12"/>
      <c r="F35" s="12"/>
      <c r="G35" s="12"/>
      <c r="H35" s="12"/>
      <c r="I35" s="12"/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60"/>
      <c r="P35" s="18"/>
      <c r="Q35" s="18"/>
      <c r="R35" s="18"/>
    </row>
    <row r="36" spans="3:18">
      <c r="C36" s="45"/>
      <c r="D36" s="14" t="s">
        <v>1</v>
      </c>
      <c r="E36" s="12"/>
      <c r="F36" s="12"/>
      <c r="G36" s="12"/>
      <c r="H36" s="12"/>
      <c r="I36" s="12"/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60"/>
      <c r="P36" s="18"/>
      <c r="Q36" s="18"/>
      <c r="R36" s="18"/>
    </row>
    <row r="37" spans="3:18">
      <c r="C37" s="45"/>
      <c r="D37" s="14" t="s">
        <v>2</v>
      </c>
      <c r="E37" s="12">
        <v>921</v>
      </c>
      <c r="F37" s="12">
        <v>21</v>
      </c>
      <c r="G37" s="12">
        <v>0</v>
      </c>
      <c r="H37" s="12">
        <v>13</v>
      </c>
      <c r="I37" s="12">
        <v>81110</v>
      </c>
      <c r="J37" s="7">
        <v>6759</v>
      </c>
      <c r="K37" s="7">
        <v>6783</v>
      </c>
      <c r="L37" s="7">
        <v>6727</v>
      </c>
      <c r="M37" s="7">
        <v>6727</v>
      </c>
      <c r="N37" s="7">
        <v>6727</v>
      </c>
      <c r="O37" s="60"/>
      <c r="P37" s="18"/>
      <c r="Q37" s="18"/>
      <c r="R37" s="18"/>
    </row>
    <row r="38" spans="3:18">
      <c r="C38" s="45"/>
      <c r="D38" s="14" t="s">
        <v>0</v>
      </c>
      <c r="E38" s="12"/>
      <c r="F38" s="12"/>
      <c r="G38" s="12"/>
      <c r="H38" s="12"/>
      <c r="I38" s="12"/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60"/>
      <c r="P38" s="18"/>
      <c r="Q38" s="18"/>
      <c r="R38" s="18"/>
    </row>
    <row r="39" spans="3:18">
      <c r="C39" s="46"/>
      <c r="D39" s="13" t="s">
        <v>3</v>
      </c>
      <c r="E39" s="12"/>
      <c r="F39" s="12"/>
      <c r="G39" s="12"/>
      <c r="H39" s="12"/>
      <c r="I39" s="12"/>
      <c r="J39" s="6">
        <f t="shared" ref="J39:L39" si="7">J35+J36+J37+J38</f>
        <v>6759</v>
      </c>
      <c r="K39" s="6">
        <f t="shared" si="7"/>
        <v>6783</v>
      </c>
      <c r="L39" s="6">
        <f t="shared" si="7"/>
        <v>6727</v>
      </c>
      <c r="M39" s="6">
        <f t="shared" ref="M39:N39" si="8">M35+M36+M37+M38</f>
        <v>6727</v>
      </c>
      <c r="N39" s="6">
        <f t="shared" si="8"/>
        <v>6727</v>
      </c>
      <c r="O39" s="61"/>
      <c r="P39" s="18"/>
      <c r="Q39" s="18"/>
      <c r="R39" s="18"/>
    </row>
    <row r="40" spans="3:18" ht="21.75" customHeight="1">
      <c r="C40" s="44" t="s">
        <v>11</v>
      </c>
      <c r="D40" s="32" t="s">
        <v>18</v>
      </c>
      <c r="E40" s="12"/>
      <c r="F40" s="12"/>
      <c r="G40" s="12"/>
      <c r="H40" s="12"/>
      <c r="I40" s="12"/>
      <c r="J40" s="6"/>
      <c r="K40" s="6"/>
      <c r="L40" s="6"/>
      <c r="M40" s="6"/>
      <c r="N40" s="6"/>
      <c r="O40" s="59">
        <v>2</v>
      </c>
      <c r="P40" s="18"/>
      <c r="Q40" s="18"/>
      <c r="R40" s="18"/>
    </row>
    <row r="41" spans="3:18">
      <c r="C41" s="45"/>
      <c r="D41" s="14" t="s">
        <v>15</v>
      </c>
      <c r="E41" s="12"/>
      <c r="F41" s="12"/>
      <c r="G41" s="12"/>
      <c r="H41" s="12"/>
      <c r="I41" s="12"/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60"/>
      <c r="P41" s="18"/>
      <c r="Q41" s="18"/>
      <c r="R41" s="18"/>
    </row>
    <row r="42" spans="3:18">
      <c r="C42" s="45"/>
      <c r="D42" s="14" t="s">
        <v>1</v>
      </c>
      <c r="E42" s="12"/>
      <c r="F42" s="12"/>
      <c r="G42" s="12"/>
      <c r="H42" s="12"/>
      <c r="I42" s="12"/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60"/>
      <c r="P42" s="18"/>
      <c r="Q42" s="18"/>
      <c r="R42" s="18"/>
    </row>
    <row r="43" spans="3:18">
      <c r="C43" s="45"/>
      <c r="D43" s="14" t="s">
        <v>2</v>
      </c>
      <c r="E43" s="12">
        <v>921</v>
      </c>
      <c r="F43" s="12">
        <v>21</v>
      </c>
      <c r="G43" s="12">
        <v>0</v>
      </c>
      <c r="H43" s="12">
        <v>13</v>
      </c>
      <c r="I43" s="12">
        <v>83290</v>
      </c>
      <c r="J43" s="7">
        <v>316889.5</v>
      </c>
      <c r="K43" s="7">
        <v>368980.92</v>
      </c>
      <c r="L43" s="7">
        <v>445490.2</v>
      </c>
      <c r="M43" s="7">
        <v>500000</v>
      </c>
      <c r="N43" s="7">
        <v>600000</v>
      </c>
      <c r="O43" s="60"/>
      <c r="P43" s="18"/>
      <c r="Q43" s="18"/>
      <c r="R43" s="18"/>
    </row>
    <row r="44" spans="3:18">
      <c r="C44" s="45"/>
      <c r="D44" s="14" t="s">
        <v>0</v>
      </c>
      <c r="E44" s="12"/>
      <c r="F44" s="12"/>
      <c r="G44" s="12"/>
      <c r="H44" s="12"/>
      <c r="I44" s="12"/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60"/>
      <c r="P44" s="18"/>
      <c r="Q44" s="18"/>
      <c r="R44" s="18"/>
    </row>
    <row r="45" spans="3:18">
      <c r="C45" s="46"/>
      <c r="D45" s="13" t="s">
        <v>3</v>
      </c>
      <c r="E45" s="12"/>
      <c r="F45" s="12"/>
      <c r="G45" s="12"/>
      <c r="H45" s="12"/>
      <c r="I45" s="12"/>
      <c r="J45" s="6">
        <f t="shared" ref="J45:L45" si="9">J41+J42+J43+J44</f>
        <v>316889.5</v>
      </c>
      <c r="K45" s="6">
        <f t="shared" si="9"/>
        <v>368980.92</v>
      </c>
      <c r="L45" s="6">
        <f t="shared" si="9"/>
        <v>445490.2</v>
      </c>
      <c r="M45" s="6">
        <f t="shared" ref="M45:N45" si="10">M41+M42+M43+M44</f>
        <v>500000</v>
      </c>
      <c r="N45" s="6">
        <f t="shared" si="10"/>
        <v>600000</v>
      </c>
      <c r="O45" s="61"/>
      <c r="P45" s="18"/>
      <c r="Q45" s="18"/>
      <c r="R45" s="18"/>
    </row>
    <row r="46" spans="3:18" ht="48.75" customHeight="1">
      <c r="C46" s="44" t="s">
        <v>12</v>
      </c>
      <c r="D46" s="32" t="s">
        <v>19</v>
      </c>
      <c r="E46" s="12"/>
      <c r="F46" s="12"/>
      <c r="G46" s="12"/>
      <c r="H46" s="12"/>
      <c r="I46" s="12"/>
      <c r="J46" s="6"/>
      <c r="K46" s="6"/>
      <c r="L46" s="6"/>
      <c r="M46" s="6"/>
      <c r="N46" s="6"/>
      <c r="O46" s="59">
        <v>2</v>
      </c>
      <c r="P46" s="18"/>
      <c r="Q46" s="18"/>
      <c r="R46" s="18"/>
    </row>
    <row r="47" spans="3:18">
      <c r="C47" s="45"/>
      <c r="D47" s="14" t="s">
        <v>15</v>
      </c>
      <c r="E47" s="12"/>
      <c r="F47" s="12"/>
      <c r="G47" s="12"/>
      <c r="H47" s="12"/>
      <c r="I47" s="12"/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0"/>
      <c r="P47" s="18"/>
      <c r="Q47" s="18"/>
      <c r="R47" s="18"/>
    </row>
    <row r="48" spans="3:18">
      <c r="C48" s="45"/>
      <c r="D48" s="14" t="s">
        <v>1</v>
      </c>
      <c r="E48" s="12"/>
      <c r="F48" s="12"/>
      <c r="G48" s="12"/>
      <c r="H48" s="12"/>
      <c r="I48" s="12"/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0"/>
      <c r="P48" s="18"/>
      <c r="Q48" s="18"/>
      <c r="R48" s="18"/>
    </row>
    <row r="49" spans="3:18">
      <c r="C49" s="45"/>
      <c r="D49" s="14" t="s">
        <v>2</v>
      </c>
      <c r="E49" s="12">
        <v>921</v>
      </c>
      <c r="F49" s="12">
        <v>21</v>
      </c>
      <c r="G49" s="12">
        <v>0</v>
      </c>
      <c r="H49" s="12">
        <v>14</v>
      </c>
      <c r="I49" s="12">
        <v>83300</v>
      </c>
      <c r="J49" s="7">
        <f>J57</f>
        <v>229060</v>
      </c>
      <c r="K49" s="7">
        <f>1170000-1070000</f>
        <v>100000</v>
      </c>
      <c r="L49" s="7">
        <v>230000</v>
      </c>
      <c r="M49" s="7">
        <v>400000</v>
      </c>
      <c r="N49" s="7">
        <v>400000</v>
      </c>
      <c r="O49" s="60"/>
      <c r="P49" s="18"/>
      <c r="Q49" s="18"/>
      <c r="R49" s="18"/>
    </row>
    <row r="50" spans="3:18">
      <c r="C50" s="45"/>
      <c r="D50" s="14" t="s">
        <v>0</v>
      </c>
      <c r="E50" s="12"/>
      <c r="F50" s="12"/>
      <c r="G50" s="12"/>
      <c r="H50" s="12"/>
      <c r="I50" s="12"/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60"/>
      <c r="P50" s="18"/>
      <c r="Q50" s="18"/>
      <c r="R50" s="18"/>
    </row>
    <row r="51" spans="3:18">
      <c r="C51" s="46"/>
      <c r="D51" s="13" t="s">
        <v>3</v>
      </c>
      <c r="E51" s="12"/>
      <c r="F51" s="12"/>
      <c r="G51" s="12"/>
      <c r="H51" s="12"/>
      <c r="I51" s="12"/>
      <c r="J51" s="6">
        <f>J47+J48+J49+J50</f>
        <v>229060</v>
      </c>
      <c r="K51" s="6">
        <f t="shared" ref="K51:L51" si="11">K47+K48+K49+K50</f>
        <v>100000</v>
      </c>
      <c r="L51" s="6">
        <f t="shared" si="11"/>
        <v>230000</v>
      </c>
      <c r="M51" s="6">
        <f t="shared" ref="M51:N51" si="12">M47+M48+M49+M50</f>
        <v>400000</v>
      </c>
      <c r="N51" s="6">
        <f t="shared" si="12"/>
        <v>400000</v>
      </c>
      <c r="O51" s="61"/>
      <c r="P51" s="18"/>
      <c r="Q51" s="18"/>
      <c r="R51" s="18"/>
    </row>
    <row r="52" spans="3:18" ht="31.5">
      <c r="C52" s="44" t="s">
        <v>56</v>
      </c>
      <c r="D52" s="32" t="s">
        <v>57</v>
      </c>
      <c r="E52" s="12"/>
      <c r="F52" s="12"/>
      <c r="G52" s="12"/>
      <c r="H52" s="12"/>
      <c r="I52" s="12"/>
      <c r="J52" s="6"/>
      <c r="K52" s="6"/>
      <c r="L52" s="6"/>
      <c r="M52" s="6"/>
      <c r="N52" s="6"/>
      <c r="O52" s="63"/>
      <c r="P52" s="18"/>
      <c r="Q52" s="18"/>
      <c r="R52" s="18"/>
    </row>
    <row r="53" spans="3:18">
      <c r="C53" s="45"/>
      <c r="D53" s="14" t="s">
        <v>15</v>
      </c>
      <c r="E53" s="12"/>
      <c r="F53" s="12"/>
      <c r="G53" s="12"/>
      <c r="H53" s="12"/>
      <c r="I53" s="12"/>
      <c r="J53" s="6">
        <v>0</v>
      </c>
      <c r="K53" s="6">
        <v>0</v>
      </c>
      <c r="L53" s="6">
        <v>0</v>
      </c>
      <c r="M53" s="7">
        <v>0</v>
      </c>
      <c r="N53" s="7">
        <v>0</v>
      </c>
      <c r="O53" s="64"/>
      <c r="P53" s="18"/>
      <c r="Q53" s="18"/>
      <c r="R53" s="18"/>
    </row>
    <row r="54" spans="3:18">
      <c r="C54" s="45"/>
      <c r="D54" s="14" t="s">
        <v>1</v>
      </c>
      <c r="E54" s="12"/>
      <c r="F54" s="12"/>
      <c r="G54" s="12"/>
      <c r="H54" s="12"/>
      <c r="I54" s="12"/>
      <c r="J54" s="6">
        <v>0</v>
      </c>
      <c r="K54" s="6">
        <v>0</v>
      </c>
      <c r="L54" s="6">
        <v>0</v>
      </c>
      <c r="M54" s="7">
        <v>0</v>
      </c>
      <c r="N54" s="7">
        <v>0</v>
      </c>
      <c r="O54" s="64"/>
      <c r="P54" s="18"/>
      <c r="Q54" s="18"/>
      <c r="R54" s="18"/>
    </row>
    <row r="55" spans="3:18">
      <c r="C55" s="45"/>
      <c r="D55" s="14" t="s">
        <v>2</v>
      </c>
      <c r="E55" s="12">
        <v>921</v>
      </c>
      <c r="F55" s="12">
        <v>21</v>
      </c>
      <c r="G55" s="12">
        <v>0</v>
      </c>
      <c r="H55" s="12">
        <v>14</v>
      </c>
      <c r="I55" s="12">
        <v>83300</v>
      </c>
      <c r="J55" s="6">
        <f>455842-226782</f>
        <v>229060</v>
      </c>
      <c r="K55" s="6">
        <v>100000</v>
      </c>
      <c r="L55" s="6">
        <v>0</v>
      </c>
      <c r="M55" s="7">
        <v>0</v>
      </c>
      <c r="N55" s="7">
        <v>0</v>
      </c>
      <c r="O55" s="64"/>
      <c r="P55" s="18"/>
      <c r="Q55" s="18"/>
      <c r="R55" s="18"/>
    </row>
    <row r="56" spans="3:18">
      <c r="C56" s="45"/>
      <c r="D56" s="14" t="s">
        <v>0</v>
      </c>
      <c r="E56" s="12"/>
      <c r="F56" s="12"/>
      <c r="G56" s="12"/>
      <c r="H56" s="12"/>
      <c r="I56" s="12"/>
      <c r="J56" s="6">
        <v>0</v>
      </c>
      <c r="K56" s="6">
        <v>0</v>
      </c>
      <c r="L56" s="6">
        <v>0</v>
      </c>
      <c r="M56" s="7">
        <v>0</v>
      </c>
      <c r="N56" s="7">
        <v>0</v>
      </c>
      <c r="O56" s="64"/>
      <c r="P56" s="18"/>
      <c r="Q56" s="18"/>
      <c r="R56" s="18"/>
    </row>
    <row r="57" spans="3:18">
      <c r="C57" s="46"/>
      <c r="D57" s="13" t="s">
        <v>3</v>
      </c>
      <c r="E57" s="12"/>
      <c r="F57" s="12"/>
      <c r="G57" s="12"/>
      <c r="H57" s="12"/>
      <c r="I57" s="12"/>
      <c r="J57" s="6">
        <f t="shared" ref="J57:K57" si="13">SUM(J53:J56)</f>
        <v>229060</v>
      </c>
      <c r="K57" s="6">
        <f t="shared" si="13"/>
        <v>100000</v>
      </c>
      <c r="L57" s="6">
        <f>L55</f>
        <v>0</v>
      </c>
      <c r="M57" s="6">
        <f>M55</f>
        <v>0</v>
      </c>
      <c r="N57" s="6">
        <f>N55</f>
        <v>0</v>
      </c>
      <c r="O57" s="65"/>
      <c r="P57" s="18"/>
      <c r="Q57" s="18"/>
      <c r="R57" s="18"/>
    </row>
    <row r="58" spans="3:18" ht="36.75" customHeight="1">
      <c r="C58" s="44" t="s">
        <v>13</v>
      </c>
      <c r="D58" s="32" t="s">
        <v>20</v>
      </c>
      <c r="E58" s="12"/>
      <c r="F58" s="12"/>
      <c r="G58" s="12"/>
      <c r="H58" s="12"/>
      <c r="I58" s="12"/>
      <c r="J58" s="6"/>
      <c r="K58" s="6"/>
      <c r="L58" s="6" t="s">
        <v>52</v>
      </c>
      <c r="M58" s="6"/>
      <c r="N58" s="6"/>
      <c r="O58" s="59">
        <v>1</v>
      </c>
      <c r="P58" s="18"/>
      <c r="Q58" s="18"/>
      <c r="R58" s="18"/>
    </row>
    <row r="59" spans="3:18">
      <c r="C59" s="47"/>
      <c r="D59" s="14" t="s">
        <v>15</v>
      </c>
      <c r="E59" s="12"/>
      <c r="F59" s="12"/>
      <c r="G59" s="12"/>
      <c r="H59" s="12"/>
      <c r="I59" s="12"/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60"/>
      <c r="P59" s="31" t="e">
        <f>K63+K69+#REF!</f>
        <v>#REF!</v>
      </c>
      <c r="Q59" s="18"/>
      <c r="R59" s="18"/>
    </row>
    <row r="60" spans="3:18">
      <c r="C60" s="47"/>
      <c r="D60" s="14" t="s">
        <v>1</v>
      </c>
      <c r="E60" s="12"/>
      <c r="F60" s="12"/>
      <c r="G60" s="12"/>
      <c r="H60" s="12"/>
      <c r="I60" s="12"/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60"/>
      <c r="P60" s="31" t="e">
        <f>57923472.81-P59</f>
        <v>#REF!</v>
      </c>
      <c r="Q60" s="18"/>
      <c r="R60" s="18"/>
    </row>
    <row r="61" spans="3:18">
      <c r="C61" s="47"/>
      <c r="D61" s="14" t="s">
        <v>2</v>
      </c>
      <c r="E61" s="12">
        <v>921</v>
      </c>
      <c r="F61" s="12">
        <v>21</v>
      </c>
      <c r="G61" s="12">
        <v>0</v>
      </c>
      <c r="H61" s="12">
        <v>15</v>
      </c>
      <c r="I61" s="12">
        <v>81610</v>
      </c>
      <c r="J61" s="7">
        <f>11054858.45+834129.58-1400-2063210</f>
        <v>9824378.0299999993</v>
      </c>
      <c r="K61" s="7">
        <v>0</v>
      </c>
      <c r="L61" s="7">
        <v>0</v>
      </c>
      <c r="M61" s="7">
        <v>0</v>
      </c>
      <c r="N61" s="7">
        <v>0</v>
      </c>
      <c r="O61" s="60"/>
      <c r="P61" s="36"/>
      <c r="Q61" s="18"/>
      <c r="R61" s="18"/>
    </row>
    <row r="62" spans="3:18">
      <c r="C62" s="47"/>
      <c r="D62" s="14" t="s">
        <v>0</v>
      </c>
      <c r="E62" s="12"/>
      <c r="F62" s="12"/>
      <c r="G62" s="12"/>
      <c r="H62" s="12"/>
      <c r="I62" s="12"/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60"/>
      <c r="P62" s="31">
        <f>K63+K69</f>
        <v>0</v>
      </c>
      <c r="Q62" s="18"/>
      <c r="R62" s="18"/>
    </row>
    <row r="63" spans="3:18">
      <c r="C63" s="48"/>
      <c r="D63" s="13" t="s">
        <v>3</v>
      </c>
      <c r="E63" s="12"/>
      <c r="F63" s="12"/>
      <c r="G63" s="12"/>
      <c r="H63" s="12"/>
      <c r="I63" s="12"/>
      <c r="J63" s="6">
        <f>J61</f>
        <v>9824378.0299999993</v>
      </c>
      <c r="K63" s="6">
        <f t="shared" ref="K63:L63" si="14">K59+K60+K61+K62</f>
        <v>0</v>
      </c>
      <c r="L63" s="6">
        <f t="shared" si="14"/>
        <v>0</v>
      </c>
      <c r="M63" s="6">
        <f t="shared" ref="M63" si="15">M59+M60+M61+M62</f>
        <v>0</v>
      </c>
      <c r="N63" s="6">
        <f>N61</f>
        <v>0</v>
      </c>
      <c r="O63" s="61"/>
      <c r="P63" s="31" t="e">
        <f>#REF!+#REF!+#REF!</f>
        <v>#REF!</v>
      </c>
      <c r="Q63" s="18"/>
      <c r="R63" s="18"/>
    </row>
    <row r="64" spans="3:18" ht="47.25">
      <c r="C64" s="44" t="s">
        <v>14</v>
      </c>
      <c r="D64" s="32" t="s">
        <v>41</v>
      </c>
      <c r="E64" s="12"/>
      <c r="F64" s="12"/>
      <c r="G64" s="12"/>
      <c r="H64" s="12"/>
      <c r="I64" s="12"/>
      <c r="J64" s="6"/>
      <c r="K64" s="6"/>
      <c r="L64" s="6"/>
      <c r="M64" s="6"/>
      <c r="N64" s="6"/>
      <c r="O64" s="59">
        <v>1</v>
      </c>
      <c r="P64" s="31"/>
      <c r="Q64" s="18"/>
      <c r="R64" s="18"/>
    </row>
    <row r="65" spans="3:18">
      <c r="C65" s="45"/>
      <c r="D65" s="14" t="s">
        <v>15</v>
      </c>
      <c r="E65" s="12"/>
      <c r="F65" s="12"/>
      <c r="G65" s="12"/>
      <c r="H65" s="12"/>
      <c r="I65" s="12"/>
      <c r="J65" s="6">
        <v>0</v>
      </c>
      <c r="K65" s="6">
        <v>0</v>
      </c>
      <c r="L65" s="6">
        <f>L89</f>
        <v>0</v>
      </c>
      <c r="M65" s="6">
        <v>0</v>
      </c>
      <c r="N65" s="7">
        <v>0</v>
      </c>
      <c r="O65" s="60"/>
      <c r="P65" s="31"/>
      <c r="Q65" s="18"/>
      <c r="R65" s="18"/>
    </row>
    <row r="66" spans="3:18">
      <c r="C66" s="45"/>
      <c r="D66" s="14" t="s">
        <v>1</v>
      </c>
      <c r="E66" s="12">
        <v>921</v>
      </c>
      <c r="F66" s="12">
        <v>21</v>
      </c>
      <c r="G66" s="12">
        <v>0</v>
      </c>
      <c r="H66" s="12">
        <v>15</v>
      </c>
      <c r="I66" s="12" t="s">
        <v>30</v>
      </c>
      <c r="J66" s="6">
        <f>J72+J78+J84+J90</f>
        <v>22740926.719999999</v>
      </c>
      <c r="K66" s="6">
        <f t="shared" ref="K66:M66" si="16">K72+K78+K84+K90</f>
        <v>0</v>
      </c>
      <c r="L66" s="6">
        <f t="shared" si="16"/>
        <v>0</v>
      </c>
      <c r="M66" s="6">
        <f t="shared" si="16"/>
        <v>0</v>
      </c>
      <c r="N66" s="7">
        <v>0</v>
      </c>
      <c r="O66" s="60"/>
      <c r="P66" s="31"/>
      <c r="Q66" s="18"/>
      <c r="R66" s="18"/>
    </row>
    <row r="67" spans="3:18">
      <c r="C67" s="45"/>
      <c r="D67" s="14" t="s">
        <v>2</v>
      </c>
      <c r="E67" s="12">
        <v>921</v>
      </c>
      <c r="F67" s="12">
        <v>21</v>
      </c>
      <c r="G67" s="12">
        <v>0</v>
      </c>
      <c r="H67" s="12">
        <v>15</v>
      </c>
      <c r="I67" s="12" t="s">
        <v>30</v>
      </c>
      <c r="J67" s="6">
        <f>J73+J79+J85+J91</f>
        <v>464100.55</v>
      </c>
      <c r="K67" s="6">
        <f t="shared" ref="K67:M67" si="17">K73+K79+K85+K91</f>
        <v>0</v>
      </c>
      <c r="L67" s="6">
        <f t="shared" si="17"/>
        <v>0</v>
      </c>
      <c r="M67" s="6">
        <f t="shared" si="17"/>
        <v>0</v>
      </c>
      <c r="N67" s="7">
        <v>0</v>
      </c>
      <c r="O67" s="60"/>
      <c r="P67" s="31"/>
      <c r="Q67" s="18"/>
      <c r="R67" s="18"/>
    </row>
    <row r="68" spans="3:18">
      <c r="C68" s="45"/>
      <c r="D68" s="14" t="s">
        <v>0</v>
      </c>
      <c r="E68" s="12"/>
      <c r="F68" s="12"/>
      <c r="G68" s="12"/>
      <c r="H68" s="12"/>
      <c r="I68" s="12"/>
      <c r="J68" s="6">
        <f>J74</f>
        <v>0</v>
      </c>
      <c r="K68" s="6">
        <f t="shared" ref="K68" si="18">K74</f>
        <v>0</v>
      </c>
      <c r="L68" s="6">
        <f t="shared" ref="L68" si="19">L92</f>
        <v>0</v>
      </c>
      <c r="M68" s="6">
        <v>0</v>
      </c>
      <c r="N68" s="7">
        <v>0</v>
      </c>
      <c r="O68" s="60"/>
      <c r="P68" s="31"/>
      <c r="Q68" s="18"/>
      <c r="R68" s="18"/>
    </row>
    <row r="69" spans="3:18">
      <c r="C69" s="46"/>
      <c r="D69" s="13" t="s">
        <v>3</v>
      </c>
      <c r="E69" s="12"/>
      <c r="F69" s="12"/>
      <c r="G69" s="12"/>
      <c r="H69" s="12"/>
      <c r="I69" s="12"/>
      <c r="J69" s="6">
        <f>J65+J66+J67+J68</f>
        <v>23205027.27</v>
      </c>
      <c r="K69" s="6">
        <f t="shared" ref="K69:L69" si="20">K65+K66+K67+K68</f>
        <v>0</v>
      </c>
      <c r="L69" s="6">
        <f t="shared" si="20"/>
        <v>0</v>
      </c>
      <c r="M69" s="6">
        <v>0</v>
      </c>
      <c r="N69" s="6">
        <f>N67</f>
        <v>0</v>
      </c>
      <c r="O69" s="61"/>
      <c r="P69" s="31">
        <f>J69-38067.19-12771566.33-22892.15-3856924.46-17000-5735302.1</f>
        <v>763275.03999999817</v>
      </c>
      <c r="Q69" s="18"/>
      <c r="R69" s="18"/>
    </row>
    <row r="70" spans="3:18" ht="63">
      <c r="C70" s="44" t="s">
        <v>53</v>
      </c>
      <c r="D70" s="32" t="s">
        <v>62</v>
      </c>
      <c r="E70" s="12"/>
      <c r="F70" s="12"/>
      <c r="G70" s="12"/>
      <c r="H70" s="12"/>
      <c r="I70" s="12"/>
      <c r="J70" s="6"/>
      <c r="K70" s="6"/>
      <c r="L70" s="6"/>
      <c r="M70" s="6"/>
      <c r="N70" s="6"/>
      <c r="O70" s="59"/>
      <c r="P70" s="18"/>
      <c r="Q70" s="18"/>
      <c r="R70" s="18"/>
    </row>
    <row r="71" spans="3:18">
      <c r="C71" s="45"/>
      <c r="D71" s="14" t="s">
        <v>15</v>
      </c>
      <c r="E71" s="12"/>
      <c r="F71" s="12"/>
      <c r="G71" s="12"/>
      <c r="H71" s="12"/>
      <c r="I71" s="12"/>
      <c r="J71" s="6">
        <v>0</v>
      </c>
      <c r="K71" s="6">
        <v>0</v>
      </c>
      <c r="L71" s="6">
        <v>0</v>
      </c>
      <c r="M71" s="7">
        <v>0</v>
      </c>
      <c r="N71" s="7">
        <v>0</v>
      </c>
      <c r="O71" s="60"/>
      <c r="P71" s="18"/>
      <c r="Q71" s="18"/>
      <c r="R71" s="18"/>
    </row>
    <row r="72" spans="3:18">
      <c r="C72" s="45"/>
      <c r="D72" s="14" t="s">
        <v>1</v>
      </c>
      <c r="E72" s="12">
        <v>921</v>
      </c>
      <c r="F72" s="12">
        <v>21</v>
      </c>
      <c r="G72" s="12">
        <v>0</v>
      </c>
      <c r="H72" s="12">
        <v>15</v>
      </c>
      <c r="I72" s="12" t="s">
        <v>30</v>
      </c>
      <c r="J72" s="6">
        <v>5637256.0599999996</v>
      </c>
      <c r="K72" s="6">
        <v>0</v>
      </c>
      <c r="L72" s="6">
        <v>0</v>
      </c>
      <c r="M72" s="7">
        <v>0</v>
      </c>
      <c r="N72" s="7">
        <v>0</v>
      </c>
      <c r="O72" s="60"/>
      <c r="P72" s="18"/>
      <c r="Q72" s="18"/>
      <c r="R72" s="18"/>
    </row>
    <row r="73" spans="3:18">
      <c r="C73" s="45"/>
      <c r="D73" s="14" t="s">
        <v>2</v>
      </c>
      <c r="E73" s="12">
        <v>921</v>
      </c>
      <c r="F73" s="12">
        <v>21</v>
      </c>
      <c r="G73" s="12">
        <v>0</v>
      </c>
      <c r="H73" s="12">
        <v>15</v>
      </c>
      <c r="I73" s="12" t="s">
        <v>30</v>
      </c>
      <c r="J73" s="6">
        <v>115046.04</v>
      </c>
      <c r="K73" s="6">
        <v>0</v>
      </c>
      <c r="L73" s="6">
        <v>0</v>
      </c>
      <c r="M73" s="7">
        <v>0</v>
      </c>
      <c r="N73" s="7">
        <v>0</v>
      </c>
      <c r="O73" s="60"/>
      <c r="P73" s="18"/>
      <c r="Q73" s="18"/>
      <c r="R73" s="18"/>
    </row>
    <row r="74" spans="3:18">
      <c r="C74" s="45"/>
      <c r="D74" s="14" t="s">
        <v>0</v>
      </c>
      <c r="E74" s="12"/>
      <c r="F74" s="12"/>
      <c r="G74" s="12"/>
      <c r="H74" s="12"/>
      <c r="I74" s="12"/>
      <c r="J74" s="6">
        <v>0</v>
      </c>
      <c r="K74" s="6">
        <v>0</v>
      </c>
      <c r="L74" s="6">
        <v>0</v>
      </c>
      <c r="M74" s="7">
        <v>0</v>
      </c>
      <c r="N74" s="7">
        <v>0</v>
      </c>
      <c r="O74" s="60"/>
      <c r="P74" s="18"/>
      <c r="Q74" s="18"/>
      <c r="R74" s="18"/>
    </row>
    <row r="75" spans="3:18">
      <c r="C75" s="46"/>
      <c r="D75" s="13" t="s">
        <v>3</v>
      </c>
      <c r="E75" s="12"/>
      <c r="F75" s="12"/>
      <c r="G75" s="12"/>
      <c r="H75" s="12"/>
      <c r="I75" s="12"/>
      <c r="J75" s="6">
        <f>J72+J73</f>
        <v>5752302.0999999996</v>
      </c>
      <c r="K75" s="6">
        <v>0</v>
      </c>
      <c r="L75" s="6">
        <v>0</v>
      </c>
      <c r="M75" s="6">
        <f t="shared" ref="M75" si="21">M71+M72+M73+M74</f>
        <v>0</v>
      </c>
      <c r="N75" s="6">
        <f>N73</f>
        <v>0</v>
      </c>
      <c r="O75" s="61"/>
      <c r="P75" s="18"/>
      <c r="Q75" s="18"/>
      <c r="R75" s="18"/>
    </row>
    <row r="76" spans="3:18" ht="63">
      <c r="C76" s="44" t="s">
        <v>76</v>
      </c>
      <c r="D76" s="32" t="s">
        <v>79</v>
      </c>
      <c r="E76" s="12"/>
      <c r="F76" s="12"/>
      <c r="G76" s="12"/>
      <c r="H76" s="12"/>
      <c r="I76" s="12"/>
      <c r="J76" s="6"/>
      <c r="K76" s="6"/>
      <c r="L76" s="6"/>
      <c r="M76" s="6"/>
      <c r="N76" s="6"/>
      <c r="O76" s="25"/>
      <c r="P76" s="18"/>
      <c r="Q76" s="18"/>
      <c r="R76" s="18"/>
    </row>
    <row r="77" spans="3:18">
      <c r="C77" s="45"/>
      <c r="D77" s="14" t="s">
        <v>15</v>
      </c>
      <c r="E77" s="12"/>
      <c r="F77" s="12"/>
      <c r="G77" s="12"/>
      <c r="H77" s="12"/>
      <c r="I77" s="12"/>
      <c r="J77" s="6">
        <v>0</v>
      </c>
      <c r="K77" s="6">
        <v>0</v>
      </c>
      <c r="L77" s="6">
        <v>0</v>
      </c>
      <c r="M77" s="6">
        <v>0</v>
      </c>
      <c r="N77" s="7">
        <v>0</v>
      </c>
      <c r="O77" s="25"/>
      <c r="P77" s="18"/>
      <c r="Q77" s="18"/>
      <c r="R77" s="18"/>
    </row>
    <row r="78" spans="3:18">
      <c r="C78" s="45"/>
      <c r="D78" s="14" t="s">
        <v>1</v>
      </c>
      <c r="E78" s="12">
        <v>921</v>
      </c>
      <c r="F78" s="12">
        <v>21</v>
      </c>
      <c r="G78" s="12">
        <v>0</v>
      </c>
      <c r="H78" s="12">
        <v>15</v>
      </c>
      <c r="I78" s="12" t="s">
        <v>30</v>
      </c>
      <c r="J78" s="6">
        <v>12494641.050000001</v>
      </c>
      <c r="K78" s="6">
        <v>0</v>
      </c>
      <c r="L78" s="6">
        <v>0</v>
      </c>
      <c r="M78" s="6">
        <v>0</v>
      </c>
      <c r="N78" s="7">
        <v>0</v>
      </c>
      <c r="O78" s="25"/>
      <c r="P78" s="18"/>
      <c r="Q78" s="18"/>
      <c r="R78" s="18"/>
    </row>
    <row r="79" spans="3:18">
      <c r="C79" s="45"/>
      <c r="D79" s="14" t="s">
        <v>2</v>
      </c>
      <c r="E79" s="12">
        <v>921</v>
      </c>
      <c r="F79" s="12">
        <v>21</v>
      </c>
      <c r="G79" s="12">
        <v>0</v>
      </c>
      <c r="H79" s="12">
        <v>15</v>
      </c>
      <c r="I79" s="12" t="s">
        <v>30</v>
      </c>
      <c r="J79" s="6">
        <v>254992.68</v>
      </c>
      <c r="K79" s="6">
        <v>0</v>
      </c>
      <c r="L79" s="6">
        <v>0</v>
      </c>
      <c r="M79" s="6">
        <v>0</v>
      </c>
      <c r="N79" s="7">
        <v>0</v>
      </c>
      <c r="O79" s="25"/>
      <c r="P79" s="18"/>
      <c r="Q79" s="18"/>
      <c r="R79" s="18"/>
    </row>
    <row r="80" spans="3:18">
      <c r="C80" s="45"/>
      <c r="D80" s="14" t="s">
        <v>0</v>
      </c>
      <c r="E80" s="12"/>
      <c r="F80" s="12"/>
      <c r="G80" s="12"/>
      <c r="H80" s="12"/>
      <c r="I80" s="12"/>
      <c r="J80" s="6">
        <v>0</v>
      </c>
      <c r="K80" s="6">
        <v>0</v>
      </c>
      <c r="L80" s="6">
        <v>0</v>
      </c>
      <c r="M80" s="6">
        <v>0</v>
      </c>
      <c r="N80" s="7">
        <v>0</v>
      </c>
      <c r="O80" s="25"/>
      <c r="P80" s="18"/>
      <c r="Q80" s="18"/>
      <c r="R80" s="18"/>
    </row>
    <row r="81" spans="3:18">
      <c r="C81" s="46"/>
      <c r="D81" s="13" t="s">
        <v>3</v>
      </c>
      <c r="E81" s="12"/>
      <c r="F81" s="12"/>
      <c r="G81" s="12"/>
      <c r="H81" s="12"/>
      <c r="I81" s="12"/>
      <c r="J81" s="6">
        <f>J78+J79</f>
        <v>12749633.73</v>
      </c>
      <c r="K81" s="6">
        <v>0</v>
      </c>
      <c r="L81" s="6">
        <v>0</v>
      </c>
      <c r="M81" s="6">
        <v>0</v>
      </c>
      <c r="N81" s="6">
        <f>N79</f>
        <v>0</v>
      </c>
      <c r="O81" s="25"/>
      <c r="P81" s="18"/>
      <c r="Q81" s="18"/>
      <c r="R81" s="18"/>
    </row>
    <row r="82" spans="3:18" ht="78.75">
      <c r="C82" s="44" t="s">
        <v>77</v>
      </c>
      <c r="D82" s="32" t="s">
        <v>80</v>
      </c>
      <c r="E82" s="12"/>
      <c r="F82" s="12"/>
      <c r="G82" s="12"/>
      <c r="H82" s="12"/>
      <c r="I82" s="12"/>
      <c r="J82" s="6"/>
      <c r="K82" s="6"/>
      <c r="L82" s="6"/>
      <c r="M82" s="6"/>
      <c r="N82" s="6"/>
      <c r="O82" s="25"/>
      <c r="P82" s="18"/>
      <c r="Q82" s="18"/>
      <c r="R82" s="18"/>
    </row>
    <row r="83" spans="3:18">
      <c r="C83" s="45"/>
      <c r="D83" s="14" t="s">
        <v>15</v>
      </c>
      <c r="E83" s="12"/>
      <c r="F83" s="12"/>
      <c r="G83" s="12"/>
      <c r="H83" s="12"/>
      <c r="I83" s="12"/>
      <c r="J83" s="6">
        <v>0</v>
      </c>
      <c r="K83" s="6">
        <v>0</v>
      </c>
      <c r="L83" s="6">
        <v>0</v>
      </c>
      <c r="M83" s="6">
        <v>0</v>
      </c>
      <c r="N83" s="7">
        <v>0</v>
      </c>
      <c r="O83" s="25"/>
      <c r="P83" s="18"/>
      <c r="Q83" s="18"/>
      <c r="R83" s="18"/>
    </row>
    <row r="84" spans="3:18">
      <c r="C84" s="45"/>
      <c r="D84" s="14" t="s">
        <v>1</v>
      </c>
      <c r="E84" s="12">
        <v>921</v>
      </c>
      <c r="F84" s="12">
        <v>21</v>
      </c>
      <c r="G84" s="12">
        <v>0</v>
      </c>
      <c r="H84" s="12">
        <v>15</v>
      </c>
      <c r="I84" s="12" t="s">
        <v>30</v>
      </c>
      <c r="J84" s="6">
        <v>3802220.28</v>
      </c>
      <c r="K84" s="6">
        <v>0</v>
      </c>
      <c r="L84" s="6">
        <v>0</v>
      </c>
      <c r="M84" s="6">
        <v>0</v>
      </c>
      <c r="N84" s="7">
        <v>0</v>
      </c>
      <c r="O84" s="25"/>
      <c r="P84" s="18"/>
      <c r="Q84" s="18"/>
      <c r="R84" s="18"/>
    </row>
    <row r="85" spans="3:18">
      <c r="C85" s="45"/>
      <c r="D85" s="14" t="s">
        <v>2</v>
      </c>
      <c r="E85" s="12">
        <v>921</v>
      </c>
      <c r="F85" s="12">
        <v>21</v>
      </c>
      <c r="G85" s="12">
        <v>0</v>
      </c>
      <c r="H85" s="12">
        <v>15</v>
      </c>
      <c r="I85" s="12" t="s">
        <v>30</v>
      </c>
      <c r="J85" s="6">
        <v>77596.33</v>
      </c>
      <c r="K85" s="6">
        <v>0</v>
      </c>
      <c r="L85" s="6">
        <v>0</v>
      </c>
      <c r="M85" s="6">
        <v>0</v>
      </c>
      <c r="N85" s="7">
        <v>0</v>
      </c>
      <c r="O85" s="25"/>
      <c r="P85" s="18"/>
      <c r="Q85" s="18"/>
      <c r="R85" s="18"/>
    </row>
    <row r="86" spans="3:18">
      <c r="C86" s="45"/>
      <c r="D86" s="14" t="s">
        <v>0</v>
      </c>
      <c r="E86" s="12"/>
      <c r="F86" s="12"/>
      <c r="G86" s="12"/>
      <c r="H86" s="12"/>
      <c r="I86" s="12"/>
      <c r="J86" s="6">
        <v>0</v>
      </c>
      <c r="K86" s="6">
        <v>0</v>
      </c>
      <c r="L86" s="6">
        <v>0</v>
      </c>
      <c r="M86" s="6">
        <v>0</v>
      </c>
      <c r="N86" s="7">
        <v>0</v>
      </c>
      <c r="O86" s="25"/>
      <c r="P86" s="18"/>
      <c r="Q86" s="18"/>
      <c r="R86" s="18"/>
    </row>
    <row r="87" spans="3:18">
      <c r="C87" s="46"/>
      <c r="D87" s="13" t="s">
        <v>3</v>
      </c>
      <c r="E87" s="12"/>
      <c r="F87" s="12"/>
      <c r="G87" s="12"/>
      <c r="H87" s="12"/>
      <c r="I87" s="12"/>
      <c r="J87" s="6">
        <f>J84+J85</f>
        <v>3879816.61</v>
      </c>
      <c r="K87" s="6">
        <v>0</v>
      </c>
      <c r="L87" s="6">
        <v>0</v>
      </c>
      <c r="M87" s="6">
        <v>0</v>
      </c>
      <c r="N87" s="6">
        <f>N85</f>
        <v>0</v>
      </c>
      <c r="O87" s="25"/>
      <c r="P87" s="18"/>
      <c r="Q87" s="18"/>
      <c r="R87" s="18"/>
    </row>
    <row r="88" spans="3:18" ht="63">
      <c r="C88" s="44" t="s">
        <v>78</v>
      </c>
      <c r="D88" s="32" t="s">
        <v>86</v>
      </c>
      <c r="E88" s="12"/>
      <c r="F88" s="12"/>
      <c r="G88" s="12"/>
      <c r="H88" s="12"/>
      <c r="I88" s="12"/>
      <c r="J88" s="6"/>
      <c r="K88" s="6"/>
      <c r="L88" s="6"/>
      <c r="M88" s="6"/>
      <c r="N88" s="6"/>
      <c r="O88" s="25"/>
      <c r="P88" s="18"/>
      <c r="Q88" s="18"/>
      <c r="R88" s="18"/>
    </row>
    <row r="89" spans="3:18">
      <c r="C89" s="45"/>
      <c r="D89" s="14" t="s">
        <v>15</v>
      </c>
      <c r="E89" s="12"/>
      <c r="F89" s="12"/>
      <c r="G89" s="12"/>
      <c r="H89" s="12"/>
      <c r="I89" s="12"/>
      <c r="J89" s="6">
        <v>0</v>
      </c>
      <c r="K89" s="6">
        <v>0</v>
      </c>
      <c r="L89" s="6">
        <v>0</v>
      </c>
      <c r="M89" s="6">
        <v>0</v>
      </c>
      <c r="N89" s="7">
        <v>0</v>
      </c>
      <c r="O89" s="25"/>
      <c r="P89" s="18"/>
      <c r="Q89" s="18"/>
      <c r="R89" s="18"/>
    </row>
    <row r="90" spans="3:18">
      <c r="C90" s="45"/>
      <c r="D90" s="14" t="s">
        <v>1</v>
      </c>
      <c r="E90" s="12">
        <v>921</v>
      </c>
      <c r="F90" s="12">
        <v>21</v>
      </c>
      <c r="G90" s="12">
        <v>0</v>
      </c>
      <c r="H90" s="12">
        <v>15</v>
      </c>
      <c r="I90" s="12" t="s">
        <v>30</v>
      </c>
      <c r="J90" s="6">
        <v>806809.33</v>
      </c>
      <c r="K90" s="6">
        <v>0</v>
      </c>
      <c r="L90" s="6">
        <v>0</v>
      </c>
      <c r="M90" s="6">
        <v>0</v>
      </c>
      <c r="N90" s="7">
        <v>0</v>
      </c>
      <c r="O90" s="25"/>
      <c r="P90" s="18"/>
      <c r="Q90" s="18"/>
      <c r="R90" s="18"/>
    </row>
    <row r="91" spans="3:18">
      <c r="C91" s="45"/>
      <c r="D91" s="14" t="s">
        <v>2</v>
      </c>
      <c r="E91" s="12">
        <v>921</v>
      </c>
      <c r="F91" s="12">
        <v>21</v>
      </c>
      <c r="G91" s="12">
        <v>0</v>
      </c>
      <c r="H91" s="12">
        <v>15</v>
      </c>
      <c r="I91" s="12" t="s">
        <v>30</v>
      </c>
      <c r="J91" s="6">
        <v>16465.5</v>
      </c>
      <c r="K91" s="6">
        <v>0</v>
      </c>
      <c r="L91" s="6">
        <v>0</v>
      </c>
      <c r="M91" s="6">
        <v>0</v>
      </c>
      <c r="N91" s="7">
        <v>0</v>
      </c>
      <c r="O91" s="25"/>
      <c r="P91" s="18"/>
      <c r="Q91" s="18"/>
      <c r="R91" s="18"/>
    </row>
    <row r="92" spans="3:18">
      <c r="C92" s="45"/>
      <c r="D92" s="14" t="s">
        <v>0</v>
      </c>
      <c r="E92" s="12"/>
      <c r="F92" s="12"/>
      <c r="G92" s="12"/>
      <c r="H92" s="12"/>
      <c r="I92" s="12"/>
      <c r="J92" s="6">
        <v>0</v>
      </c>
      <c r="K92" s="6">
        <v>0</v>
      </c>
      <c r="L92" s="6">
        <v>0</v>
      </c>
      <c r="M92" s="6">
        <v>0</v>
      </c>
      <c r="N92" s="7">
        <v>0</v>
      </c>
      <c r="O92" s="25"/>
      <c r="P92" s="18"/>
      <c r="Q92" s="18"/>
      <c r="R92" s="18"/>
    </row>
    <row r="93" spans="3:18">
      <c r="C93" s="46"/>
      <c r="D93" s="13" t="s">
        <v>3</v>
      </c>
      <c r="E93" s="12"/>
      <c r="F93" s="12"/>
      <c r="G93" s="12"/>
      <c r="H93" s="12"/>
      <c r="I93" s="12"/>
      <c r="J93" s="6">
        <f>J90+J91</f>
        <v>823274.83</v>
      </c>
      <c r="K93" s="6">
        <v>0</v>
      </c>
      <c r="L93" s="6">
        <v>0</v>
      </c>
      <c r="M93" s="6">
        <v>0</v>
      </c>
      <c r="N93" s="6">
        <f>N91</f>
        <v>0</v>
      </c>
      <c r="O93" s="25"/>
      <c r="P93" s="31">
        <f>K93+L93</f>
        <v>0</v>
      </c>
      <c r="Q93" s="18"/>
      <c r="R93" s="18"/>
    </row>
    <row r="94" spans="3:18" ht="33" customHeight="1">
      <c r="C94" s="55" t="s">
        <v>37</v>
      </c>
      <c r="D94" s="32" t="s">
        <v>20</v>
      </c>
      <c r="E94" s="12"/>
      <c r="F94" s="12"/>
      <c r="G94" s="12"/>
      <c r="H94" s="12"/>
      <c r="I94" s="12"/>
      <c r="J94" s="6"/>
      <c r="K94" s="6"/>
      <c r="L94" s="6"/>
      <c r="M94" s="6"/>
      <c r="N94" s="6"/>
      <c r="O94" s="25">
        <v>1</v>
      </c>
      <c r="P94" s="31"/>
      <c r="Q94" s="18"/>
      <c r="R94" s="18"/>
    </row>
    <row r="95" spans="3:18">
      <c r="C95" s="55"/>
      <c r="D95" s="14" t="s">
        <v>15</v>
      </c>
      <c r="E95" s="12"/>
      <c r="F95" s="12"/>
      <c r="G95" s="12"/>
      <c r="H95" s="12"/>
      <c r="I95" s="12"/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25"/>
      <c r="P95" s="31"/>
      <c r="Q95" s="18"/>
      <c r="R95" s="18"/>
    </row>
    <row r="96" spans="3:18">
      <c r="C96" s="55"/>
      <c r="D96" s="14" t="s">
        <v>1</v>
      </c>
      <c r="E96" s="12">
        <v>921</v>
      </c>
      <c r="F96" s="12">
        <v>21</v>
      </c>
      <c r="G96" s="12">
        <v>0</v>
      </c>
      <c r="H96" s="12">
        <v>15</v>
      </c>
      <c r="I96" s="12" t="s">
        <v>92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25"/>
      <c r="P96" s="31"/>
      <c r="Q96" s="18"/>
      <c r="R96" s="18"/>
    </row>
    <row r="97" spans="3:19">
      <c r="C97" s="55"/>
      <c r="D97" s="14" t="s">
        <v>2</v>
      </c>
      <c r="E97" s="12">
        <v>921</v>
      </c>
      <c r="F97" s="12">
        <v>21</v>
      </c>
      <c r="G97" s="12">
        <v>0</v>
      </c>
      <c r="H97" s="12">
        <v>15</v>
      </c>
      <c r="I97" s="12" t="s">
        <v>92</v>
      </c>
      <c r="J97" s="6">
        <v>0</v>
      </c>
      <c r="K97" s="6">
        <f>9846237.76+960917.76-306309.82-37194.13-104145.88+1230000</f>
        <v>11589505.689999998</v>
      </c>
      <c r="L97" s="6">
        <f>9630573+2323825.47-238473.3</f>
        <v>11715925.17</v>
      </c>
      <c r="M97" s="6">
        <v>9757997.7599999998</v>
      </c>
      <c r="N97" s="6">
        <v>10191397.76</v>
      </c>
      <c r="O97" s="25"/>
      <c r="P97" s="31">
        <f>K99+K105+K111+L111</f>
        <v>172119948.79000002</v>
      </c>
      <c r="Q97" s="18"/>
      <c r="R97" s="18"/>
    </row>
    <row r="98" spans="3:19">
      <c r="C98" s="55"/>
      <c r="D98" s="14" t="s">
        <v>0</v>
      </c>
      <c r="E98" s="12"/>
      <c r="F98" s="12"/>
      <c r="G98" s="12"/>
      <c r="H98" s="12"/>
      <c r="I98" s="12"/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25"/>
      <c r="P98" s="31"/>
      <c r="Q98" s="18"/>
      <c r="R98" s="18"/>
    </row>
    <row r="99" spans="3:19">
      <c r="C99" s="55"/>
      <c r="D99" s="13" t="s">
        <v>3</v>
      </c>
      <c r="E99" s="12"/>
      <c r="F99" s="12"/>
      <c r="G99" s="12"/>
      <c r="H99" s="12"/>
      <c r="I99" s="12"/>
      <c r="J99" s="6">
        <v>0</v>
      </c>
      <c r="K99" s="6">
        <f>K95+K96+K97+K98</f>
        <v>11589505.689999998</v>
      </c>
      <c r="L99" s="6">
        <f>L95+L96+L97+L98</f>
        <v>11715925.17</v>
      </c>
      <c r="M99" s="6">
        <f>M95+M96+M97+M98</f>
        <v>9757997.7599999998</v>
      </c>
      <c r="N99" s="6">
        <f>N95+N96+N97+N98</f>
        <v>10191397.76</v>
      </c>
      <c r="O99" s="25"/>
      <c r="P99" s="31"/>
      <c r="Q99" s="18"/>
      <c r="R99" s="18"/>
    </row>
    <row r="100" spans="3:19">
      <c r="C100" s="55" t="s">
        <v>42</v>
      </c>
      <c r="D100" s="32" t="s">
        <v>93</v>
      </c>
      <c r="E100" s="12"/>
      <c r="F100" s="12"/>
      <c r="G100" s="12"/>
      <c r="H100" s="12"/>
      <c r="I100" s="12"/>
      <c r="J100" s="6"/>
      <c r="K100" s="6"/>
      <c r="L100" s="6"/>
      <c r="M100" s="6"/>
      <c r="N100" s="6"/>
      <c r="O100" s="25"/>
      <c r="P100" s="31">
        <f>K97+K103+K109</f>
        <v>13775557.759999998</v>
      </c>
      <c r="Q100" s="31">
        <f t="shared" ref="Q100:R100" si="22">L97+L103+L109</f>
        <v>14319177.529999999</v>
      </c>
      <c r="R100" s="31">
        <f t="shared" si="22"/>
        <v>11496400</v>
      </c>
      <c r="S100" s="4"/>
    </row>
    <row r="101" spans="3:19">
      <c r="C101" s="55"/>
      <c r="D101" s="14" t="s">
        <v>15</v>
      </c>
      <c r="E101" s="12"/>
      <c r="F101" s="12"/>
      <c r="G101" s="12"/>
      <c r="H101" s="12"/>
      <c r="I101" s="12"/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25"/>
      <c r="P101" s="31"/>
      <c r="Q101" s="18"/>
      <c r="R101" s="18"/>
    </row>
    <row r="102" spans="3:19">
      <c r="C102" s="55"/>
      <c r="D102" s="14" t="s">
        <v>1</v>
      </c>
      <c r="E102" s="12">
        <v>921</v>
      </c>
      <c r="F102" s="12">
        <v>21</v>
      </c>
      <c r="G102" s="12">
        <v>0</v>
      </c>
      <c r="H102" s="12">
        <v>15</v>
      </c>
      <c r="I102" s="12" t="s">
        <v>94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25"/>
      <c r="P102" s="31"/>
      <c r="Q102" s="18"/>
      <c r="R102" s="18"/>
    </row>
    <row r="103" spans="3:19">
      <c r="C103" s="55"/>
      <c r="D103" s="14" t="s">
        <v>2</v>
      </c>
      <c r="E103" s="12">
        <v>921</v>
      </c>
      <c r="F103" s="12">
        <v>21</v>
      </c>
      <c r="G103" s="12">
        <v>0</v>
      </c>
      <c r="H103" s="12">
        <v>15</v>
      </c>
      <c r="I103" s="12" t="s">
        <v>94</v>
      </c>
      <c r="J103" s="6">
        <v>0</v>
      </c>
      <c r="K103" s="6">
        <f>600000+1000000</f>
        <v>1600000</v>
      </c>
      <c r="L103" s="6">
        <f>1032947.94+567052.06</f>
        <v>1600000</v>
      </c>
      <c r="M103" s="6">
        <v>1600000</v>
      </c>
      <c r="N103" s="6">
        <v>1400000</v>
      </c>
      <c r="O103" s="25"/>
      <c r="P103" s="31"/>
      <c r="Q103" s="18"/>
      <c r="R103" s="18"/>
    </row>
    <row r="104" spans="3:19">
      <c r="C104" s="55"/>
      <c r="D104" s="14" t="s">
        <v>0</v>
      </c>
      <c r="E104" s="12"/>
      <c r="F104" s="12"/>
      <c r="G104" s="12"/>
      <c r="H104" s="12"/>
      <c r="I104" s="12"/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25"/>
      <c r="P104" s="31"/>
      <c r="Q104" s="18"/>
      <c r="R104" s="18"/>
    </row>
    <row r="105" spans="3:19">
      <c r="C105" s="55"/>
      <c r="D105" s="13" t="s">
        <v>3</v>
      </c>
      <c r="E105" s="12"/>
      <c r="F105" s="12"/>
      <c r="G105" s="12"/>
      <c r="H105" s="12"/>
      <c r="I105" s="12"/>
      <c r="J105" s="6">
        <v>0</v>
      </c>
      <c r="K105" s="6">
        <f>K103</f>
        <v>1600000</v>
      </c>
      <c r="L105" s="6">
        <f>L103</f>
        <v>1600000</v>
      </c>
      <c r="M105" s="6">
        <f>M103</f>
        <v>1600000</v>
      </c>
      <c r="N105" s="6">
        <f>N103</f>
        <v>1400000</v>
      </c>
      <c r="O105" s="25"/>
      <c r="P105" s="31">
        <f>K97+K109+K103</f>
        <v>13775557.759999998</v>
      </c>
      <c r="Q105" s="31">
        <f t="shared" ref="Q105:R105" si="23">L97+L109+L103</f>
        <v>14319177.529999999</v>
      </c>
      <c r="R105" s="31">
        <f t="shared" si="23"/>
        <v>11496400</v>
      </c>
    </row>
    <row r="106" spans="3:19" ht="47.25">
      <c r="C106" s="44" t="s">
        <v>43</v>
      </c>
      <c r="D106" s="32" t="s">
        <v>41</v>
      </c>
      <c r="E106" s="12"/>
      <c r="F106" s="12"/>
      <c r="G106" s="12"/>
      <c r="H106" s="12"/>
      <c r="I106" s="12"/>
      <c r="J106" s="6"/>
      <c r="K106" s="6"/>
      <c r="L106" s="6"/>
      <c r="M106" s="6"/>
      <c r="N106" s="6"/>
      <c r="O106" s="25">
        <v>1</v>
      </c>
      <c r="P106" s="31"/>
      <c r="Q106" s="18"/>
      <c r="R106" s="18"/>
    </row>
    <row r="107" spans="3:19">
      <c r="C107" s="45"/>
      <c r="D107" s="14" t="s">
        <v>15</v>
      </c>
      <c r="E107" s="12"/>
      <c r="F107" s="12"/>
      <c r="G107" s="12"/>
      <c r="H107" s="12"/>
      <c r="I107" s="12"/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25"/>
      <c r="P107" s="31"/>
      <c r="Q107" s="18"/>
      <c r="R107" s="18"/>
    </row>
    <row r="108" spans="3:19">
      <c r="C108" s="45"/>
      <c r="D108" s="14" t="s">
        <v>1</v>
      </c>
      <c r="E108" s="12">
        <v>921</v>
      </c>
      <c r="F108" s="12">
        <v>21</v>
      </c>
      <c r="G108" s="12">
        <v>0</v>
      </c>
      <c r="H108" s="12">
        <v>15</v>
      </c>
      <c r="I108" s="12" t="s">
        <v>100</v>
      </c>
      <c r="J108" s="6">
        <v>0</v>
      </c>
      <c r="K108" s="6">
        <f>K114+K120+K150+K156+K126+K132+K138+K144</f>
        <v>58019155.450000003</v>
      </c>
      <c r="L108" s="6">
        <f>L162+L168+L174+L180+L186+L198+L204</f>
        <v>99321983.219999999</v>
      </c>
      <c r="M108" s="6">
        <f>M111-M109</f>
        <v>13701822</v>
      </c>
      <c r="N108" s="6">
        <f>N111-N109</f>
        <v>13701822</v>
      </c>
      <c r="O108" s="25"/>
      <c r="P108" s="31"/>
      <c r="Q108" s="18"/>
      <c r="R108" s="18"/>
    </row>
    <row r="109" spans="3:19">
      <c r="C109" s="45"/>
      <c r="D109" s="14" t="s">
        <v>2</v>
      </c>
      <c r="E109" s="12">
        <v>921</v>
      </c>
      <c r="F109" s="12">
        <v>21</v>
      </c>
      <c r="G109" s="12">
        <v>0</v>
      </c>
      <c r="H109" s="12">
        <v>15</v>
      </c>
      <c r="I109" s="12" t="s">
        <v>100</v>
      </c>
      <c r="J109" s="6">
        <v>0</v>
      </c>
      <c r="K109" s="6">
        <f>K115+K121+K151+K157+K127+K133+K139+K145</f>
        <v>586052.06999999995</v>
      </c>
      <c r="L109" s="6">
        <f>L163+L169+L175+L181+L187+L199+L205</f>
        <v>1003252.3600000001</v>
      </c>
      <c r="M109" s="6">
        <v>138402.23999999999</v>
      </c>
      <c r="N109" s="6">
        <v>138402.23999999999</v>
      </c>
      <c r="O109" s="25"/>
      <c r="P109" s="31"/>
      <c r="Q109" s="18"/>
      <c r="R109" s="18"/>
    </row>
    <row r="110" spans="3:19">
      <c r="C110" s="45"/>
      <c r="D110" s="14" t="s">
        <v>0</v>
      </c>
      <c r="E110" s="12"/>
      <c r="F110" s="12"/>
      <c r="G110" s="12"/>
      <c r="H110" s="12"/>
      <c r="I110" s="12"/>
      <c r="J110" s="6">
        <v>0</v>
      </c>
      <c r="K110" s="6">
        <f>K116+K122+K152+K158</f>
        <v>0</v>
      </c>
      <c r="L110" s="6">
        <f>L116+L122+L152+L158</f>
        <v>0</v>
      </c>
      <c r="M110" s="6">
        <f>M116+M122+M152+M158</f>
        <v>0</v>
      </c>
      <c r="N110" s="6">
        <f>N116+N122+N152+N158</f>
        <v>0</v>
      </c>
      <c r="O110" s="25"/>
      <c r="P110" s="31"/>
      <c r="Q110" s="18"/>
      <c r="R110" s="18"/>
    </row>
    <row r="111" spans="3:19">
      <c r="C111" s="45"/>
      <c r="D111" s="13" t="s">
        <v>3</v>
      </c>
      <c r="E111" s="12"/>
      <c r="F111" s="12"/>
      <c r="G111" s="12"/>
      <c r="H111" s="12"/>
      <c r="I111" s="12"/>
      <c r="J111" s="6">
        <v>0</v>
      </c>
      <c r="K111" s="6">
        <f>K108+K109+K110</f>
        <v>58605207.520000003</v>
      </c>
      <c r="L111" s="6">
        <f t="shared" ref="L111" si="24">L108+L109+L110</f>
        <v>100325235.58</v>
      </c>
      <c r="M111" s="6">
        <v>13840224.24</v>
      </c>
      <c r="N111" s="6">
        <v>13840224.24</v>
      </c>
      <c r="O111" s="25"/>
      <c r="P111" s="31"/>
      <c r="Q111" s="18"/>
      <c r="R111" s="18"/>
    </row>
    <row r="112" spans="3:19" ht="63">
      <c r="C112" s="45" t="s">
        <v>95</v>
      </c>
      <c r="D112" s="32" t="s">
        <v>90</v>
      </c>
      <c r="E112" s="12"/>
      <c r="F112" s="12"/>
      <c r="G112" s="12"/>
      <c r="H112" s="12"/>
      <c r="I112" s="12"/>
      <c r="J112" s="6"/>
      <c r="K112" s="6"/>
      <c r="L112" s="6"/>
      <c r="M112" s="6"/>
      <c r="N112" s="6"/>
      <c r="O112" s="25"/>
      <c r="P112" s="31"/>
      <c r="Q112" s="18"/>
      <c r="R112" s="18"/>
    </row>
    <row r="113" spans="3:18">
      <c r="C113" s="45"/>
      <c r="D113" s="14" t="s">
        <v>15</v>
      </c>
      <c r="E113" s="12"/>
      <c r="F113" s="12"/>
      <c r="G113" s="12"/>
      <c r="H113" s="12"/>
      <c r="I113" s="12"/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25"/>
      <c r="P113" s="31"/>
      <c r="Q113" s="18"/>
      <c r="R113" s="18"/>
    </row>
    <row r="114" spans="3:18">
      <c r="C114" s="45"/>
      <c r="D114" s="14" t="s">
        <v>1</v>
      </c>
      <c r="E114" s="12">
        <v>921</v>
      </c>
      <c r="F114" s="12">
        <v>21</v>
      </c>
      <c r="G114" s="12">
        <v>0</v>
      </c>
      <c r="H114" s="12">
        <v>15</v>
      </c>
      <c r="I114" s="12" t="s">
        <v>100</v>
      </c>
      <c r="J114" s="6">
        <v>0</v>
      </c>
      <c r="K114" s="6">
        <v>22705159.77</v>
      </c>
      <c r="L114" s="6">
        <v>0</v>
      </c>
      <c r="M114" s="6">
        <v>0</v>
      </c>
      <c r="N114" s="6">
        <v>0</v>
      </c>
      <c r="O114" s="25"/>
      <c r="P114" s="31"/>
      <c r="Q114" s="18"/>
      <c r="R114" s="18"/>
    </row>
    <row r="115" spans="3:18">
      <c r="C115" s="45"/>
      <c r="D115" s="14" t="s">
        <v>2</v>
      </c>
      <c r="E115" s="12">
        <v>921</v>
      </c>
      <c r="F115" s="12">
        <v>21</v>
      </c>
      <c r="G115" s="12">
        <v>0</v>
      </c>
      <c r="H115" s="12">
        <v>15</v>
      </c>
      <c r="I115" s="12" t="s">
        <v>100</v>
      </c>
      <c r="J115" s="6">
        <v>0</v>
      </c>
      <c r="K115" s="6">
        <v>229345.05</v>
      </c>
      <c r="L115" s="6">
        <v>0</v>
      </c>
      <c r="M115" s="6">
        <v>0</v>
      </c>
      <c r="N115" s="6">
        <v>0</v>
      </c>
      <c r="O115" s="25"/>
      <c r="P115" s="31"/>
      <c r="Q115" s="18"/>
      <c r="R115" s="18"/>
    </row>
    <row r="116" spans="3:18">
      <c r="C116" s="45"/>
      <c r="D116" s="14" t="s">
        <v>0</v>
      </c>
      <c r="E116" s="12"/>
      <c r="F116" s="12"/>
      <c r="G116" s="12"/>
      <c r="H116" s="12"/>
      <c r="I116" s="12"/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25"/>
      <c r="P116" s="31"/>
      <c r="Q116" s="18"/>
      <c r="R116" s="18"/>
    </row>
    <row r="117" spans="3:18">
      <c r="C117" s="45"/>
      <c r="D117" s="13" t="s">
        <v>3</v>
      </c>
      <c r="E117" s="12"/>
      <c r="F117" s="12"/>
      <c r="G117" s="12"/>
      <c r="H117" s="12"/>
      <c r="I117" s="12"/>
      <c r="J117" s="6">
        <v>0</v>
      </c>
      <c r="K117" s="6">
        <f>K114+K115</f>
        <v>22934504.82</v>
      </c>
      <c r="L117" s="6">
        <f>L115+L114</f>
        <v>0</v>
      </c>
      <c r="M117" s="6">
        <v>0</v>
      </c>
      <c r="N117" s="6">
        <v>0</v>
      </c>
      <c r="O117" s="25"/>
      <c r="P117" s="31"/>
      <c r="Q117" s="18"/>
      <c r="R117" s="18"/>
    </row>
    <row r="118" spans="3:18" ht="63">
      <c r="C118" s="45" t="s">
        <v>96</v>
      </c>
      <c r="D118" s="32" t="s">
        <v>62</v>
      </c>
      <c r="E118" s="12"/>
      <c r="F118" s="12"/>
      <c r="G118" s="12"/>
      <c r="H118" s="12"/>
      <c r="I118" s="12"/>
      <c r="J118" s="6"/>
      <c r="K118" s="6"/>
      <c r="L118" s="6"/>
      <c r="M118" s="6"/>
      <c r="N118" s="6"/>
      <c r="O118" s="25"/>
      <c r="P118" s="31"/>
      <c r="Q118" s="18"/>
      <c r="R118" s="18"/>
    </row>
    <row r="119" spans="3:18">
      <c r="C119" s="45"/>
      <c r="D119" s="14" t="s">
        <v>15</v>
      </c>
      <c r="E119" s="12"/>
      <c r="F119" s="12"/>
      <c r="G119" s="12"/>
      <c r="H119" s="12"/>
      <c r="I119" s="12"/>
      <c r="J119" s="6">
        <v>0</v>
      </c>
      <c r="K119" s="6">
        <v>0</v>
      </c>
      <c r="L119" s="6">
        <v>0</v>
      </c>
      <c r="M119" s="6">
        <v>0</v>
      </c>
      <c r="N119" s="7">
        <v>0</v>
      </c>
      <c r="O119" s="25"/>
      <c r="P119" s="31"/>
      <c r="Q119" s="18"/>
      <c r="R119" s="18"/>
    </row>
    <row r="120" spans="3:18">
      <c r="C120" s="45"/>
      <c r="D120" s="14" t="s">
        <v>1</v>
      </c>
      <c r="E120" s="12">
        <v>921</v>
      </c>
      <c r="F120" s="12">
        <v>21</v>
      </c>
      <c r="G120" s="12">
        <v>0</v>
      </c>
      <c r="H120" s="12">
        <v>15</v>
      </c>
      <c r="I120" s="12" t="s">
        <v>100</v>
      </c>
      <c r="J120" s="6">
        <v>0</v>
      </c>
      <c r="K120" s="6">
        <v>3186928.88</v>
      </c>
      <c r="L120" s="6">
        <v>0</v>
      </c>
      <c r="M120" s="6">
        <v>0</v>
      </c>
      <c r="N120" s="7">
        <v>0</v>
      </c>
      <c r="O120" s="25"/>
      <c r="P120" s="31"/>
      <c r="Q120" s="18"/>
      <c r="R120" s="18"/>
    </row>
    <row r="121" spans="3:18">
      <c r="C121" s="45"/>
      <c r="D121" s="14" t="s">
        <v>2</v>
      </c>
      <c r="E121" s="12">
        <v>921</v>
      </c>
      <c r="F121" s="12">
        <v>21</v>
      </c>
      <c r="G121" s="12">
        <v>0</v>
      </c>
      <c r="H121" s="12">
        <v>15</v>
      </c>
      <c r="I121" s="12" t="s">
        <v>100</v>
      </c>
      <c r="J121" s="6">
        <v>0</v>
      </c>
      <c r="K121" s="6">
        <v>32191.200000000001</v>
      </c>
      <c r="L121" s="6">
        <v>0</v>
      </c>
      <c r="M121" s="6">
        <v>0</v>
      </c>
      <c r="N121" s="7">
        <v>0</v>
      </c>
      <c r="O121" s="25"/>
      <c r="P121" s="31"/>
      <c r="Q121" s="18"/>
      <c r="R121" s="18"/>
    </row>
    <row r="122" spans="3:18">
      <c r="C122" s="45"/>
      <c r="D122" s="14" t="s">
        <v>0</v>
      </c>
      <c r="E122" s="12"/>
      <c r="F122" s="12"/>
      <c r="G122" s="12"/>
      <c r="H122" s="12"/>
      <c r="I122" s="12"/>
      <c r="J122" s="6">
        <v>0</v>
      </c>
      <c r="K122" s="6">
        <v>0</v>
      </c>
      <c r="L122" s="6">
        <v>0</v>
      </c>
      <c r="M122" s="6">
        <v>0</v>
      </c>
      <c r="N122" s="7">
        <v>0</v>
      </c>
      <c r="O122" s="25"/>
      <c r="P122" s="31"/>
      <c r="Q122" s="18"/>
      <c r="R122" s="18"/>
    </row>
    <row r="123" spans="3:18">
      <c r="C123" s="46"/>
      <c r="D123" s="13" t="s">
        <v>3</v>
      </c>
      <c r="E123" s="12"/>
      <c r="F123" s="12"/>
      <c r="G123" s="12"/>
      <c r="H123" s="12"/>
      <c r="I123" s="12"/>
      <c r="J123" s="6">
        <v>0</v>
      </c>
      <c r="K123" s="6">
        <f>K120+K121</f>
        <v>3219120.08</v>
      </c>
      <c r="L123" s="6">
        <v>0</v>
      </c>
      <c r="M123" s="6">
        <v>0</v>
      </c>
      <c r="N123" s="6">
        <f>N121</f>
        <v>0</v>
      </c>
      <c r="O123" s="25"/>
      <c r="P123" s="31"/>
      <c r="Q123" s="18"/>
      <c r="R123" s="18"/>
    </row>
    <row r="124" spans="3:18" ht="94.5">
      <c r="C124" s="45" t="s">
        <v>97</v>
      </c>
      <c r="D124" s="32" t="s">
        <v>111</v>
      </c>
      <c r="E124" s="12"/>
      <c r="F124" s="12"/>
      <c r="G124" s="12"/>
      <c r="H124" s="12"/>
      <c r="I124" s="12"/>
      <c r="J124" s="6"/>
      <c r="K124" s="6"/>
      <c r="L124" s="6"/>
      <c r="M124" s="6"/>
      <c r="N124" s="6"/>
      <c r="O124" s="25"/>
      <c r="P124" s="31"/>
      <c r="Q124" s="18"/>
      <c r="R124" s="18"/>
    </row>
    <row r="125" spans="3:18">
      <c r="C125" s="45"/>
      <c r="D125" s="14" t="s">
        <v>15</v>
      </c>
      <c r="E125" s="12"/>
      <c r="F125" s="12"/>
      <c r="G125" s="12"/>
      <c r="H125" s="12"/>
      <c r="I125" s="12"/>
      <c r="J125" s="6">
        <v>0</v>
      </c>
      <c r="K125" s="6">
        <v>0</v>
      </c>
      <c r="L125" s="6">
        <v>0</v>
      </c>
      <c r="M125" s="6">
        <v>0</v>
      </c>
      <c r="N125" s="7">
        <v>0</v>
      </c>
      <c r="O125" s="25"/>
      <c r="P125" s="31"/>
      <c r="Q125" s="18"/>
      <c r="R125" s="18"/>
    </row>
    <row r="126" spans="3:18">
      <c r="C126" s="45"/>
      <c r="D126" s="14" t="s">
        <v>1</v>
      </c>
      <c r="E126" s="12">
        <v>921</v>
      </c>
      <c r="F126" s="12">
        <v>21</v>
      </c>
      <c r="G126" s="12">
        <v>0</v>
      </c>
      <c r="H126" s="12">
        <v>15</v>
      </c>
      <c r="I126" s="12" t="s">
        <v>100</v>
      </c>
      <c r="J126" s="6">
        <v>0</v>
      </c>
      <c r="K126" s="6">
        <v>1882683</v>
      </c>
      <c r="L126" s="6">
        <v>0</v>
      </c>
      <c r="M126" s="6">
        <v>0</v>
      </c>
      <c r="N126" s="7">
        <v>0</v>
      </c>
      <c r="O126" s="25"/>
      <c r="P126" s="31"/>
      <c r="Q126" s="18"/>
      <c r="R126" s="18"/>
    </row>
    <row r="127" spans="3:18">
      <c r="C127" s="45"/>
      <c r="D127" s="14" t="s">
        <v>2</v>
      </c>
      <c r="E127" s="12">
        <v>921</v>
      </c>
      <c r="F127" s="12">
        <v>21</v>
      </c>
      <c r="G127" s="12">
        <v>0</v>
      </c>
      <c r="H127" s="12">
        <v>15</v>
      </c>
      <c r="I127" s="12" t="s">
        <v>100</v>
      </c>
      <c r="J127" s="6">
        <v>0</v>
      </c>
      <c r="K127" s="6">
        <v>19017</v>
      </c>
      <c r="L127" s="6">
        <v>0</v>
      </c>
      <c r="M127" s="6">
        <v>0</v>
      </c>
      <c r="N127" s="7">
        <v>0</v>
      </c>
      <c r="O127" s="25"/>
      <c r="P127" s="31"/>
      <c r="Q127" s="18"/>
      <c r="R127" s="18"/>
    </row>
    <row r="128" spans="3:18">
      <c r="C128" s="45"/>
      <c r="D128" s="14" t="s">
        <v>0</v>
      </c>
      <c r="E128" s="12"/>
      <c r="F128" s="12"/>
      <c r="G128" s="12"/>
      <c r="H128" s="12"/>
      <c r="I128" s="12"/>
      <c r="J128" s="6">
        <v>0</v>
      </c>
      <c r="K128" s="6">
        <v>0</v>
      </c>
      <c r="L128" s="6">
        <v>0</v>
      </c>
      <c r="M128" s="6">
        <v>0</v>
      </c>
      <c r="N128" s="7">
        <v>0</v>
      </c>
      <c r="O128" s="25"/>
      <c r="P128" s="31"/>
      <c r="Q128" s="18"/>
      <c r="R128" s="18"/>
    </row>
    <row r="129" spans="3:18">
      <c r="C129" s="46"/>
      <c r="D129" s="13" t="s">
        <v>3</v>
      </c>
      <c r="E129" s="12"/>
      <c r="F129" s="12"/>
      <c r="G129" s="12"/>
      <c r="H129" s="12"/>
      <c r="I129" s="12"/>
      <c r="J129" s="6">
        <v>0</v>
      </c>
      <c r="K129" s="6">
        <f>K126+K127</f>
        <v>1901700</v>
      </c>
      <c r="L129" s="6">
        <v>0</v>
      </c>
      <c r="M129" s="6">
        <v>0</v>
      </c>
      <c r="N129" s="6">
        <f>N127</f>
        <v>0</v>
      </c>
      <c r="O129" s="25"/>
      <c r="P129" s="31"/>
      <c r="Q129" s="18"/>
      <c r="R129" s="18"/>
    </row>
    <row r="130" spans="3:18" ht="78.75">
      <c r="C130" s="45" t="s">
        <v>98</v>
      </c>
      <c r="D130" s="32" t="s">
        <v>112</v>
      </c>
      <c r="E130" s="12"/>
      <c r="F130" s="12"/>
      <c r="G130" s="12"/>
      <c r="H130" s="12"/>
      <c r="I130" s="12"/>
      <c r="J130" s="6"/>
      <c r="K130" s="6"/>
      <c r="L130" s="6"/>
      <c r="M130" s="6"/>
      <c r="N130" s="6"/>
      <c r="O130" s="25"/>
      <c r="P130" s="31"/>
      <c r="Q130" s="18"/>
      <c r="R130" s="18"/>
    </row>
    <row r="131" spans="3:18">
      <c r="C131" s="45"/>
      <c r="D131" s="14" t="s">
        <v>15</v>
      </c>
      <c r="E131" s="12"/>
      <c r="F131" s="12"/>
      <c r="G131" s="12"/>
      <c r="H131" s="12"/>
      <c r="I131" s="12"/>
      <c r="J131" s="6">
        <v>0</v>
      </c>
      <c r="K131" s="6">
        <v>0</v>
      </c>
      <c r="L131" s="6">
        <v>0</v>
      </c>
      <c r="M131" s="6">
        <v>0</v>
      </c>
      <c r="N131" s="7">
        <v>0</v>
      </c>
      <c r="O131" s="25"/>
      <c r="P131" s="31"/>
      <c r="Q131" s="18"/>
      <c r="R131" s="18"/>
    </row>
    <row r="132" spans="3:18">
      <c r="C132" s="45"/>
      <c r="D132" s="14" t="s">
        <v>1</v>
      </c>
      <c r="E132" s="12">
        <v>921</v>
      </c>
      <c r="F132" s="12">
        <v>21</v>
      </c>
      <c r="G132" s="12">
        <v>0</v>
      </c>
      <c r="H132" s="12">
        <v>15</v>
      </c>
      <c r="I132" s="12" t="s">
        <v>100</v>
      </c>
      <c r="J132" s="6">
        <v>0</v>
      </c>
      <c r="K132" s="6">
        <v>1195517.19</v>
      </c>
      <c r="L132" s="6">
        <v>0</v>
      </c>
      <c r="M132" s="6">
        <v>0</v>
      </c>
      <c r="N132" s="7">
        <v>0</v>
      </c>
      <c r="O132" s="25"/>
      <c r="P132" s="31"/>
      <c r="Q132" s="18"/>
      <c r="R132" s="18"/>
    </row>
    <row r="133" spans="3:18">
      <c r="C133" s="45"/>
      <c r="D133" s="14" t="s">
        <v>2</v>
      </c>
      <c r="E133" s="12">
        <v>921</v>
      </c>
      <c r="F133" s="12">
        <v>21</v>
      </c>
      <c r="G133" s="12">
        <v>0</v>
      </c>
      <c r="H133" s="12">
        <v>15</v>
      </c>
      <c r="I133" s="12" t="s">
        <v>100</v>
      </c>
      <c r="J133" s="6">
        <v>0</v>
      </c>
      <c r="K133" s="6">
        <v>12075.93</v>
      </c>
      <c r="L133" s="6">
        <v>0</v>
      </c>
      <c r="M133" s="6">
        <v>0</v>
      </c>
      <c r="N133" s="7">
        <v>0</v>
      </c>
      <c r="O133" s="25"/>
      <c r="P133" s="31"/>
      <c r="Q133" s="18"/>
      <c r="R133" s="18"/>
    </row>
    <row r="134" spans="3:18">
      <c r="C134" s="45"/>
      <c r="D134" s="14" t="s">
        <v>0</v>
      </c>
      <c r="E134" s="12"/>
      <c r="F134" s="12"/>
      <c r="G134" s="12"/>
      <c r="H134" s="12"/>
      <c r="I134" s="12"/>
      <c r="J134" s="6">
        <v>0</v>
      </c>
      <c r="K134" s="6">
        <v>0</v>
      </c>
      <c r="L134" s="6">
        <v>0</v>
      </c>
      <c r="M134" s="6">
        <v>0</v>
      </c>
      <c r="N134" s="7">
        <v>0</v>
      </c>
      <c r="O134" s="25"/>
      <c r="P134" s="31"/>
      <c r="Q134" s="18"/>
      <c r="R134" s="18"/>
    </row>
    <row r="135" spans="3:18">
      <c r="C135" s="46"/>
      <c r="D135" s="13" t="s">
        <v>3</v>
      </c>
      <c r="E135" s="12"/>
      <c r="F135" s="12"/>
      <c r="G135" s="12"/>
      <c r="H135" s="12"/>
      <c r="I135" s="12"/>
      <c r="J135" s="6">
        <v>0</v>
      </c>
      <c r="K135" s="6">
        <f>K132+K133</f>
        <v>1207593.1199999999</v>
      </c>
      <c r="L135" s="6">
        <v>0</v>
      </c>
      <c r="M135" s="6">
        <v>0</v>
      </c>
      <c r="N135" s="6">
        <f>N133</f>
        <v>0</v>
      </c>
      <c r="O135" s="25"/>
      <c r="P135" s="31"/>
      <c r="Q135" s="18"/>
      <c r="R135" s="18"/>
    </row>
    <row r="136" spans="3:18" ht="78.75">
      <c r="C136" s="45" t="s">
        <v>115</v>
      </c>
      <c r="D136" s="32" t="s">
        <v>114</v>
      </c>
      <c r="E136" s="12"/>
      <c r="F136" s="12"/>
      <c r="G136" s="12"/>
      <c r="H136" s="12"/>
      <c r="I136" s="12"/>
      <c r="J136" s="6"/>
      <c r="K136" s="6"/>
      <c r="L136" s="6"/>
      <c r="M136" s="6"/>
      <c r="N136" s="6"/>
      <c r="O136" s="25"/>
      <c r="P136" s="31"/>
      <c r="Q136" s="18"/>
      <c r="R136" s="18"/>
    </row>
    <row r="137" spans="3:18">
      <c r="C137" s="45"/>
      <c r="D137" s="14" t="s">
        <v>15</v>
      </c>
      <c r="E137" s="12"/>
      <c r="F137" s="12"/>
      <c r="G137" s="12"/>
      <c r="H137" s="12"/>
      <c r="I137" s="12"/>
      <c r="J137" s="6">
        <v>0</v>
      </c>
      <c r="K137" s="6">
        <v>0</v>
      </c>
      <c r="L137" s="6">
        <v>0</v>
      </c>
      <c r="M137" s="6">
        <v>0</v>
      </c>
      <c r="N137" s="7">
        <v>0</v>
      </c>
      <c r="O137" s="25"/>
      <c r="P137" s="31"/>
      <c r="Q137" s="18"/>
      <c r="R137" s="18"/>
    </row>
    <row r="138" spans="3:18">
      <c r="C138" s="45"/>
      <c r="D138" s="14" t="s">
        <v>1</v>
      </c>
      <c r="E138" s="12">
        <v>921</v>
      </c>
      <c r="F138" s="12">
        <v>21</v>
      </c>
      <c r="G138" s="12">
        <v>0</v>
      </c>
      <c r="H138" s="12">
        <v>15</v>
      </c>
      <c r="I138" s="12" t="s">
        <v>100</v>
      </c>
      <c r="J138" s="6">
        <v>0</v>
      </c>
      <c r="K138" s="6">
        <v>25699459.5</v>
      </c>
      <c r="L138" s="6">
        <v>0</v>
      </c>
      <c r="M138" s="6">
        <v>0</v>
      </c>
      <c r="N138" s="7">
        <v>0</v>
      </c>
      <c r="O138" s="25"/>
      <c r="P138" s="31"/>
      <c r="Q138" s="18"/>
      <c r="R138" s="18"/>
    </row>
    <row r="139" spans="3:18">
      <c r="C139" s="45"/>
      <c r="D139" s="14" t="s">
        <v>2</v>
      </c>
      <c r="E139" s="12">
        <v>921</v>
      </c>
      <c r="F139" s="12">
        <v>21</v>
      </c>
      <c r="G139" s="12">
        <v>0</v>
      </c>
      <c r="H139" s="12">
        <v>15</v>
      </c>
      <c r="I139" s="12" t="s">
        <v>100</v>
      </c>
      <c r="J139" s="6">
        <v>0</v>
      </c>
      <c r="K139" s="6">
        <v>259590.5</v>
      </c>
      <c r="L139" s="6">
        <v>0</v>
      </c>
      <c r="M139" s="6">
        <v>0</v>
      </c>
      <c r="N139" s="7">
        <v>0</v>
      </c>
      <c r="O139" s="25"/>
      <c r="P139" s="31"/>
      <c r="Q139" s="18"/>
      <c r="R139" s="18"/>
    </row>
    <row r="140" spans="3:18">
      <c r="C140" s="45"/>
      <c r="D140" s="14" t="s">
        <v>0</v>
      </c>
      <c r="E140" s="12"/>
      <c r="F140" s="12"/>
      <c r="G140" s="12"/>
      <c r="H140" s="12"/>
      <c r="I140" s="12"/>
      <c r="J140" s="6">
        <v>0</v>
      </c>
      <c r="K140" s="6">
        <v>0</v>
      </c>
      <c r="L140" s="6">
        <v>0</v>
      </c>
      <c r="M140" s="6">
        <v>0</v>
      </c>
      <c r="N140" s="7">
        <v>0</v>
      </c>
      <c r="O140" s="25"/>
      <c r="P140" s="31"/>
      <c r="Q140" s="18"/>
      <c r="R140" s="18"/>
    </row>
    <row r="141" spans="3:18">
      <c r="C141" s="46"/>
      <c r="D141" s="13" t="s">
        <v>3</v>
      </c>
      <c r="E141" s="12"/>
      <c r="F141" s="12"/>
      <c r="G141" s="12"/>
      <c r="H141" s="12"/>
      <c r="I141" s="12"/>
      <c r="J141" s="6">
        <v>0</v>
      </c>
      <c r="K141" s="6">
        <f>K138+K139</f>
        <v>25959050</v>
      </c>
      <c r="L141" s="6">
        <v>0</v>
      </c>
      <c r="M141" s="6">
        <v>0</v>
      </c>
      <c r="N141" s="6">
        <f>N139</f>
        <v>0</v>
      </c>
      <c r="O141" s="25"/>
      <c r="P141" s="31"/>
      <c r="Q141" s="18"/>
      <c r="R141" s="18"/>
    </row>
    <row r="142" spans="3:18" ht="63">
      <c r="C142" s="45" t="s">
        <v>116</v>
      </c>
      <c r="D142" s="32" t="s">
        <v>113</v>
      </c>
      <c r="E142" s="12"/>
      <c r="F142" s="12"/>
      <c r="G142" s="12"/>
      <c r="H142" s="12"/>
      <c r="I142" s="12"/>
      <c r="J142" s="6"/>
      <c r="K142" s="6"/>
      <c r="L142" s="6"/>
      <c r="M142" s="6"/>
      <c r="N142" s="6"/>
      <c r="O142" s="25"/>
      <c r="P142" s="31"/>
      <c r="Q142" s="18"/>
      <c r="R142" s="18"/>
    </row>
    <row r="143" spans="3:18">
      <c r="C143" s="45"/>
      <c r="D143" s="14" t="s">
        <v>15</v>
      </c>
      <c r="E143" s="12"/>
      <c r="F143" s="12"/>
      <c r="G143" s="12"/>
      <c r="H143" s="12"/>
      <c r="I143" s="12"/>
      <c r="J143" s="6">
        <v>0</v>
      </c>
      <c r="K143" s="6">
        <v>0</v>
      </c>
      <c r="L143" s="6">
        <v>0</v>
      </c>
      <c r="M143" s="6">
        <v>0</v>
      </c>
      <c r="N143" s="7">
        <v>0</v>
      </c>
      <c r="O143" s="25"/>
      <c r="P143" s="31"/>
      <c r="Q143" s="18"/>
      <c r="R143" s="18"/>
    </row>
    <row r="144" spans="3:18">
      <c r="C144" s="45"/>
      <c r="D144" s="14" t="s">
        <v>1</v>
      </c>
      <c r="E144" s="12">
        <v>921</v>
      </c>
      <c r="F144" s="12">
        <v>21</v>
      </c>
      <c r="G144" s="12">
        <v>0</v>
      </c>
      <c r="H144" s="12">
        <v>15</v>
      </c>
      <c r="I144" s="12" t="s">
        <v>100</v>
      </c>
      <c r="J144" s="6">
        <v>0</v>
      </c>
      <c r="K144" s="6">
        <v>604019.06000000006</v>
      </c>
      <c r="L144" s="6">
        <v>0</v>
      </c>
      <c r="M144" s="6">
        <v>0</v>
      </c>
      <c r="N144" s="7">
        <v>0</v>
      </c>
      <c r="O144" s="25"/>
      <c r="P144" s="31"/>
      <c r="Q144" s="18"/>
      <c r="R144" s="18"/>
    </row>
    <row r="145" spans="3:18">
      <c r="C145" s="45"/>
      <c r="D145" s="14" t="s">
        <v>2</v>
      </c>
      <c r="E145" s="12">
        <v>921</v>
      </c>
      <c r="F145" s="12">
        <v>21</v>
      </c>
      <c r="G145" s="12">
        <v>0</v>
      </c>
      <c r="H145" s="12">
        <v>15</v>
      </c>
      <c r="I145" s="12" t="s">
        <v>100</v>
      </c>
      <c r="J145" s="6">
        <v>0</v>
      </c>
      <c r="K145" s="6">
        <v>6101.2</v>
      </c>
      <c r="L145" s="6">
        <v>0</v>
      </c>
      <c r="M145" s="6">
        <v>0</v>
      </c>
      <c r="N145" s="7">
        <v>0</v>
      </c>
      <c r="O145" s="25"/>
      <c r="P145" s="31"/>
      <c r="Q145" s="18"/>
      <c r="R145" s="18"/>
    </row>
    <row r="146" spans="3:18">
      <c r="C146" s="45"/>
      <c r="D146" s="14" t="s">
        <v>0</v>
      </c>
      <c r="E146" s="12"/>
      <c r="F146" s="12"/>
      <c r="G146" s="12"/>
      <c r="H146" s="12"/>
      <c r="I146" s="12"/>
      <c r="J146" s="6">
        <v>0</v>
      </c>
      <c r="K146" s="6">
        <v>0</v>
      </c>
      <c r="L146" s="6">
        <v>0</v>
      </c>
      <c r="M146" s="6">
        <v>0</v>
      </c>
      <c r="N146" s="7">
        <v>0</v>
      </c>
      <c r="O146" s="25"/>
      <c r="P146" s="31"/>
      <c r="Q146" s="18"/>
      <c r="R146" s="18"/>
    </row>
    <row r="147" spans="3:18">
      <c r="C147" s="46"/>
      <c r="D147" s="13" t="s">
        <v>3</v>
      </c>
      <c r="E147" s="12"/>
      <c r="F147" s="12"/>
      <c r="G147" s="12"/>
      <c r="H147" s="12"/>
      <c r="I147" s="12"/>
      <c r="J147" s="6">
        <v>0</v>
      </c>
      <c r="K147" s="6">
        <f>K144+K145</f>
        <v>610120.26</v>
      </c>
      <c r="L147" s="6">
        <v>0</v>
      </c>
      <c r="M147" s="6">
        <v>0</v>
      </c>
      <c r="N147" s="6">
        <f>N145</f>
        <v>0</v>
      </c>
      <c r="O147" s="25"/>
      <c r="P147" s="31"/>
      <c r="Q147" s="18"/>
      <c r="R147" s="18"/>
    </row>
    <row r="148" spans="3:18" ht="84.75" customHeight="1">
      <c r="C148" s="45" t="s">
        <v>117</v>
      </c>
      <c r="D148" s="32" t="s">
        <v>120</v>
      </c>
      <c r="E148" s="12"/>
      <c r="F148" s="12"/>
      <c r="G148" s="12"/>
      <c r="H148" s="12"/>
      <c r="I148" s="12"/>
      <c r="J148" s="6"/>
      <c r="K148" s="6"/>
      <c r="L148" s="6"/>
      <c r="M148" s="6"/>
      <c r="N148" s="6"/>
      <c r="O148" s="25"/>
      <c r="P148" s="31"/>
      <c r="Q148" s="18"/>
      <c r="R148" s="18"/>
    </row>
    <row r="149" spans="3:18">
      <c r="C149" s="45"/>
      <c r="D149" s="14" t="s">
        <v>15</v>
      </c>
      <c r="E149" s="12"/>
      <c r="F149" s="12"/>
      <c r="G149" s="12"/>
      <c r="H149" s="12"/>
      <c r="I149" s="12"/>
      <c r="J149" s="6">
        <v>0</v>
      </c>
      <c r="K149" s="6">
        <v>0</v>
      </c>
      <c r="L149" s="6">
        <v>0</v>
      </c>
      <c r="M149" s="6">
        <v>0</v>
      </c>
      <c r="N149" s="7">
        <v>0</v>
      </c>
      <c r="O149" s="25"/>
      <c r="P149" s="31"/>
      <c r="Q149" s="18"/>
      <c r="R149" s="18"/>
    </row>
    <row r="150" spans="3:18">
      <c r="C150" s="45"/>
      <c r="D150" s="14" t="s">
        <v>1</v>
      </c>
      <c r="E150" s="12">
        <v>921</v>
      </c>
      <c r="F150" s="12">
        <v>21</v>
      </c>
      <c r="G150" s="12">
        <v>0</v>
      </c>
      <c r="H150" s="12">
        <v>15</v>
      </c>
      <c r="I150" s="12" t="s">
        <v>100</v>
      </c>
      <c r="J150" s="6">
        <v>0</v>
      </c>
      <c r="K150" s="6">
        <v>2745388.05</v>
      </c>
      <c r="L150" s="6">
        <v>0</v>
      </c>
      <c r="M150" s="6">
        <v>0</v>
      </c>
      <c r="N150" s="7">
        <v>0</v>
      </c>
      <c r="O150" s="25"/>
      <c r="P150" s="31"/>
      <c r="Q150" s="18"/>
      <c r="R150" s="18"/>
    </row>
    <row r="151" spans="3:18">
      <c r="C151" s="45"/>
      <c r="D151" s="14" t="s">
        <v>2</v>
      </c>
      <c r="E151" s="12">
        <v>921</v>
      </c>
      <c r="F151" s="12">
        <v>21</v>
      </c>
      <c r="G151" s="12">
        <v>0</v>
      </c>
      <c r="H151" s="12">
        <v>15</v>
      </c>
      <c r="I151" s="12" t="s">
        <v>100</v>
      </c>
      <c r="J151" s="6">
        <v>0</v>
      </c>
      <c r="K151" s="6">
        <v>27731.19</v>
      </c>
      <c r="L151" s="6">
        <v>0</v>
      </c>
      <c r="M151" s="6">
        <v>0</v>
      </c>
      <c r="N151" s="7">
        <v>0</v>
      </c>
      <c r="O151" s="25"/>
      <c r="P151" s="31"/>
      <c r="Q151" s="18"/>
      <c r="R151" s="18"/>
    </row>
    <row r="152" spans="3:18">
      <c r="C152" s="45"/>
      <c r="D152" s="14" t="s">
        <v>0</v>
      </c>
      <c r="E152" s="12"/>
      <c r="F152" s="12"/>
      <c r="G152" s="12"/>
      <c r="H152" s="12"/>
      <c r="I152" s="12"/>
      <c r="J152" s="6">
        <v>0</v>
      </c>
      <c r="K152" s="6">
        <v>0</v>
      </c>
      <c r="L152" s="6">
        <v>0</v>
      </c>
      <c r="M152" s="6">
        <v>0</v>
      </c>
      <c r="N152" s="7">
        <v>0</v>
      </c>
      <c r="O152" s="25"/>
      <c r="P152" s="31"/>
      <c r="Q152" s="18"/>
      <c r="R152" s="18"/>
    </row>
    <row r="153" spans="3:18">
      <c r="C153" s="46"/>
      <c r="D153" s="13" t="s">
        <v>3</v>
      </c>
      <c r="E153" s="12"/>
      <c r="F153" s="12"/>
      <c r="G153" s="12"/>
      <c r="H153" s="12"/>
      <c r="I153" s="12"/>
      <c r="J153" s="6">
        <v>0</v>
      </c>
      <c r="K153" s="6">
        <f>K150+K151</f>
        <v>2773119.2399999998</v>
      </c>
      <c r="L153" s="6">
        <v>0</v>
      </c>
      <c r="M153" s="6">
        <v>0</v>
      </c>
      <c r="N153" s="6">
        <f>N151</f>
        <v>0</v>
      </c>
      <c r="O153" s="25"/>
      <c r="P153" s="31"/>
      <c r="Q153" s="18"/>
      <c r="R153" s="18"/>
    </row>
    <row r="154" spans="3:18" ht="63">
      <c r="C154" s="37" t="s">
        <v>118</v>
      </c>
      <c r="D154" s="32" t="s">
        <v>99</v>
      </c>
      <c r="E154" s="12"/>
      <c r="F154" s="12"/>
      <c r="G154" s="12"/>
      <c r="H154" s="12"/>
      <c r="I154" s="12"/>
      <c r="J154" s="6"/>
      <c r="K154" s="6"/>
      <c r="L154" s="6"/>
      <c r="M154" s="6"/>
      <c r="N154" s="6"/>
      <c r="O154" s="25"/>
      <c r="P154" s="31"/>
      <c r="Q154" s="18"/>
      <c r="R154" s="18"/>
    </row>
    <row r="155" spans="3:18">
      <c r="C155" s="38"/>
      <c r="D155" s="14" t="s">
        <v>15</v>
      </c>
      <c r="E155" s="12"/>
      <c r="F155" s="12"/>
      <c r="G155" s="12"/>
      <c r="H155" s="12"/>
      <c r="I155" s="12"/>
      <c r="J155" s="6">
        <v>0</v>
      </c>
      <c r="K155" s="6">
        <v>0</v>
      </c>
      <c r="L155" s="6">
        <v>0</v>
      </c>
      <c r="M155" s="6">
        <v>0</v>
      </c>
      <c r="N155" s="7">
        <v>0</v>
      </c>
      <c r="O155" s="25"/>
      <c r="P155" s="31"/>
      <c r="Q155" s="18"/>
      <c r="R155" s="18"/>
    </row>
    <row r="156" spans="3:18">
      <c r="C156" s="38"/>
      <c r="D156" s="14" t="s">
        <v>1</v>
      </c>
      <c r="E156" s="12">
        <v>921</v>
      </c>
      <c r="F156" s="12">
        <v>21</v>
      </c>
      <c r="G156" s="12">
        <v>0</v>
      </c>
      <c r="H156" s="12">
        <v>15</v>
      </c>
      <c r="I156" s="12" t="s">
        <v>100</v>
      </c>
      <c r="J156" s="6">
        <v>0</v>
      </c>
      <c r="K156" s="6">
        <v>0</v>
      </c>
      <c r="L156" s="6">
        <v>0</v>
      </c>
      <c r="M156" s="6">
        <f>M159-M157</f>
        <v>13701822</v>
      </c>
      <c r="N156" s="7">
        <v>0</v>
      </c>
      <c r="O156" s="25"/>
      <c r="P156" s="31"/>
      <c r="Q156" s="18"/>
      <c r="R156" s="18"/>
    </row>
    <row r="157" spans="3:18">
      <c r="C157" s="38"/>
      <c r="D157" s="14" t="s">
        <v>2</v>
      </c>
      <c r="E157" s="12">
        <v>921</v>
      </c>
      <c r="F157" s="12">
        <v>21</v>
      </c>
      <c r="G157" s="12">
        <v>0</v>
      </c>
      <c r="H157" s="12">
        <v>15</v>
      </c>
      <c r="I157" s="12" t="s">
        <v>100</v>
      </c>
      <c r="J157" s="6">
        <v>0</v>
      </c>
      <c r="K157" s="6">
        <v>0</v>
      </c>
      <c r="L157" s="6">
        <v>0</v>
      </c>
      <c r="M157" s="6">
        <v>138402.23999999999</v>
      </c>
      <c r="N157" s="7">
        <v>0</v>
      </c>
      <c r="O157" s="25"/>
      <c r="P157" s="31"/>
      <c r="Q157" s="18"/>
      <c r="R157" s="18"/>
    </row>
    <row r="158" spans="3:18">
      <c r="C158" s="38"/>
      <c r="D158" s="14" t="s">
        <v>0</v>
      </c>
      <c r="E158" s="12"/>
      <c r="F158" s="12"/>
      <c r="G158" s="12"/>
      <c r="H158" s="12"/>
      <c r="I158" s="12"/>
      <c r="J158" s="6">
        <v>0</v>
      </c>
      <c r="K158" s="6">
        <v>0</v>
      </c>
      <c r="L158" s="6">
        <v>0</v>
      </c>
      <c r="M158" s="6">
        <f>M212+M218+M248+M254</f>
        <v>0</v>
      </c>
      <c r="N158" s="7">
        <v>0</v>
      </c>
      <c r="O158" s="25"/>
      <c r="P158" s="31"/>
      <c r="Q158" s="18"/>
      <c r="R158" s="18"/>
    </row>
    <row r="159" spans="3:18">
      <c r="C159" s="39"/>
      <c r="D159" s="13" t="s">
        <v>3</v>
      </c>
      <c r="E159" s="12"/>
      <c r="F159" s="12"/>
      <c r="G159" s="12"/>
      <c r="H159" s="12"/>
      <c r="I159" s="12"/>
      <c r="J159" s="6">
        <v>0</v>
      </c>
      <c r="K159" s="6">
        <f>K156+K157</f>
        <v>0</v>
      </c>
      <c r="L159" s="6">
        <v>0</v>
      </c>
      <c r="M159" s="6">
        <v>13840224.24</v>
      </c>
      <c r="N159" s="6">
        <f>N157</f>
        <v>0</v>
      </c>
      <c r="O159" s="25"/>
      <c r="P159" s="31"/>
      <c r="Q159" s="18"/>
      <c r="R159" s="18"/>
    </row>
    <row r="160" spans="3:18" ht="63">
      <c r="C160" s="37" t="s">
        <v>122</v>
      </c>
      <c r="D160" s="32" t="s">
        <v>128</v>
      </c>
      <c r="E160" s="12"/>
      <c r="F160" s="12"/>
      <c r="G160" s="12"/>
      <c r="H160" s="12"/>
      <c r="I160" s="12"/>
      <c r="J160" s="6"/>
      <c r="K160" s="6"/>
      <c r="L160" s="6"/>
      <c r="M160" s="6"/>
      <c r="N160" s="6"/>
      <c r="O160" s="25"/>
      <c r="P160" s="31"/>
      <c r="Q160" s="18"/>
      <c r="R160" s="18"/>
    </row>
    <row r="161" spans="3:18">
      <c r="C161" s="38"/>
      <c r="D161" s="14" t="s">
        <v>15</v>
      </c>
      <c r="E161" s="12"/>
      <c r="F161" s="12"/>
      <c r="G161" s="12"/>
      <c r="H161" s="12"/>
      <c r="I161" s="12"/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25"/>
      <c r="P161" s="31"/>
      <c r="Q161" s="18"/>
      <c r="R161" s="18"/>
    </row>
    <row r="162" spans="3:18">
      <c r="C162" s="38"/>
      <c r="D162" s="14" t="s">
        <v>1</v>
      </c>
      <c r="E162" s="12">
        <v>921</v>
      </c>
      <c r="F162" s="12">
        <v>21</v>
      </c>
      <c r="G162" s="12">
        <v>0</v>
      </c>
      <c r="H162" s="12">
        <v>15</v>
      </c>
      <c r="I162" s="12" t="s">
        <v>100</v>
      </c>
      <c r="J162" s="6">
        <v>0</v>
      </c>
      <c r="K162" s="6">
        <v>0</v>
      </c>
      <c r="L162" s="6">
        <v>14480037</v>
      </c>
      <c r="M162" s="6">
        <v>0</v>
      </c>
      <c r="N162" s="6">
        <v>0</v>
      </c>
      <c r="O162" s="25"/>
      <c r="P162" s="31"/>
      <c r="Q162" s="18"/>
      <c r="R162" s="18"/>
    </row>
    <row r="163" spans="3:18">
      <c r="C163" s="38"/>
      <c r="D163" s="14" t="s">
        <v>2</v>
      </c>
      <c r="E163" s="12">
        <v>921</v>
      </c>
      <c r="F163" s="12">
        <v>21</v>
      </c>
      <c r="G163" s="12">
        <v>0</v>
      </c>
      <c r="H163" s="12">
        <v>15</v>
      </c>
      <c r="I163" s="12" t="s">
        <v>100</v>
      </c>
      <c r="J163" s="6">
        <v>0</v>
      </c>
      <c r="K163" s="6">
        <v>0</v>
      </c>
      <c r="L163" s="6">
        <v>146263</v>
      </c>
      <c r="M163" s="6">
        <v>0</v>
      </c>
      <c r="N163" s="6">
        <v>0</v>
      </c>
      <c r="O163" s="25"/>
      <c r="P163" s="31"/>
      <c r="Q163" s="18"/>
      <c r="R163" s="18"/>
    </row>
    <row r="164" spans="3:18">
      <c r="C164" s="38"/>
      <c r="D164" s="14" t="s">
        <v>0</v>
      </c>
      <c r="E164" s="12"/>
      <c r="F164" s="12"/>
      <c r="G164" s="12"/>
      <c r="H164" s="12"/>
      <c r="I164" s="12"/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25"/>
      <c r="P164" s="31"/>
      <c r="Q164" s="18"/>
      <c r="R164" s="18"/>
    </row>
    <row r="165" spans="3:18">
      <c r="C165" s="39"/>
      <c r="D165" s="13" t="s">
        <v>3</v>
      </c>
      <c r="E165" s="12"/>
      <c r="F165" s="12"/>
      <c r="G165" s="12"/>
      <c r="H165" s="12"/>
      <c r="I165" s="12"/>
      <c r="J165" s="6">
        <v>0</v>
      </c>
      <c r="K165" s="6">
        <v>0</v>
      </c>
      <c r="L165" s="6">
        <f>L162+L163</f>
        <v>14626300</v>
      </c>
      <c r="M165" s="6">
        <v>0</v>
      </c>
      <c r="N165" s="6">
        <v>0</v>
      </c>
      <c r="O165" s="25"/>
      <c r="P165" s="31"/>
      <c r="Q165" s="18"/>
      <c r="R165" s="18"/>
    </row>
    <row r="166" spans="3:18" ht="78.75">
      <c r="C166" s="37" t="s">
        <v>123</v>
      </c>
      <c r="D166" s="32" t="s">
        <v>129</v>
      </c>
      <c r="E166" s="12"/>
      <c r="F166" s="12"/>
      <c r="G166" s="12"/>
      <c r="H166" s="12"/>
      <c r="I166" s="12"/>
      <c r="J166" s="6"/>
      <c r="K166" s="6"/>
      <c r="L166" s="6"/>
      <c r="M166" s="6"/>
      <c r="N166" s="6"/>
      <c r="O166" s="25"/>
      <c r="P166" s="31"/>
      <c r="Q166" s="18"/>
      <c r="R166" s="18"/>
    </row>
    <row r="167" spans="3:18">
      <c r="C167" s="38"/>
      <c r="D167" s="14" t="s">
        <v>15</v>
      </c>
      <c r="E167" s="12"/>
      <c r="F167" s="12"/>
      <c r="G167" s="12"/>
      <c r="H167" s="12"/>
      <c r="I167" s="12"/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25"/>
      <c r="P167" s="31"/>
      <c r="Q167" s="18"/>
      <c r="R167" s="18"/>
    </row>
    <row r="168" spans="3:18">
      <c r="C168" s="38"/>
      <c r="D168" s="14" t="s">
        <v>1</v>
      </c>
      <c r="E168" s="12">
        <v>921</v>
      </c>
      <c r="F168" s="12">
        <v>21</v>
      </c>
      <c r="G168" s="12">
        <v>0</v>
      </c>
      <c r="H168" s="12">
        <v>15</v>
      </c>
      <c r="I168" s="12" t="s">
        <v>100</v>
      </c>
      <c r="J168" s="6">
        <v>0</v>
      </c>
      <c r="K168" s="6">
        <v>0</v>
      </c>
      <c r="L168" s="6">
        <v>8472182.4000000004</v>
      </c>
      <c r="M168" s="6">
        <v>0</v>
      </c>
      <c r="N168" s="6">
        <v>0</v>
      </c>
      <c r="O168" s="25"/>
      <c r="P168" s="31"/>
      <c r="Q168" s="18"/>
      <c r="R168" s="18"/>
    </row>
    <row r="169" spans="3:18">
      <c r="C169" s="38"/>
      <c r="D169" s="14" t="s">
        <v>2</v>
      </c>
      <c r="E169" s="12">
        <v>921</v>
      </c>
      <c r="F169" s="12">
        <v>21</v>
      </c>
      <c r="G169" s="12">
        <v>0</v>
      </c>
      <c r="H169" s="12">
        <v>15</v>
      </c>
      <c r="I169" s="12" t="s">
        <v>100</v>
      </c>
      <c r="J169" s="6">
        <v>0</v>
      </c>
      <c r="K169" s="6">
        <v>0</v>
      </c>
      <c r="L169" s="6">
        <v>85577.600000000006</v>
      </c>
      <c r="M169" s="6">
        <v>0</v>
      </c>
      <c r="N169" s="6">
        <v>0</v>
      </c>
      <c r="O169" s="25"/>
      <c r="P169" s="31"/>
      <c r="Q169" s="18"/>
      <c r="R169" s="18"/>
    </row>
    <row r="170" spans="3:18">
      <c r="C170" s="38"/>
      <c r="D170" s="14" t="s">
        <v>0</v>
      </c>
      <c r="E170" s="12"/>
      <c r="F170" s="12"/>
      <c r="G170" s="12"/>
      <c r="H170" s="12"/>
      <c r="I170" s="12"/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25"/>
      <c r="P170" s="31"/>
      <c r="Q170" s="18"/>
      <c r="R170" s="18"/>
    </row>
    <row r="171" spans="3:18">
      <c r="C171" s="39"/>
      <c r="D171" s="13" t="s">
        <v>3</v>
      </c>
      <c r="E171" s="12"/>
      <c r="F171" s="12"/>
      <c r="G171" s="12"/>
      <c r="H171" s="12"/>
      <c r="I171" s="12"/>
      <c r="J171" s="6">
        <v>0</v>
      </c>
      <c r="K171" s="6">
        <v>0</v>
      </c>
      <c r="L171" s="6">
        <f>L168+L169</f>
        <v>8557760</v>
      </c>
      <c r="M171" s="6">
        <v>0</v>
      </c>
      <c r="N171" s="6">
        <v>0</v>
      </c>
      <c r="O171" s="25"/>
      <c r="P171" s="31"/>
      <c r="Q171" s="18"/>
      <c r="R171" s="18"/>
    </row>
    <row r="172" spans="3:18" ht="78.75">
      <c r="C172" s="37" t="s">
        <v>124</v>
      </c>
      <c r="D172" s="32" t="s">
        <v>130</v>
      </c>
      <c r="E172" s="12"/>
      <c r="F172" s="12"/>
      <c r="G172" s="12"/>
      <c r="H172" s="12"/>
      <c r="I172" s="12"/>
      <c r="J172" s="6"/>
      <c r="K172" s="6"/>
      <c r="L172" s="6"/>
      <c r="M172" s="6"/>
      <c r="N172" s="6"/>
      <c r="O172" s="25"/>
      <c r="P172" s="31"/>
      <c r="Q172" s="18"/>
      <c r="R172" s="18"/>
    </row>
    <row r="173" spans="3:18">
      <c r="C173" s="38"/>
      <c r="D173" s="14" t="s">
        <v>15</v>
      </c>
      <c r="E173" s="12"/>
      <c r="F173" s="12"/>
      <c r="G173" s="12"/>
      <c r="H173" s="12"/>
      <c r="I173" s="12"/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25"/>
      <c r="P173" s="31"/>
      <c r="Q173" s="18"/>
      <c r="R173" s="18"/>
    </row>
    <row r="174" spans="3:18">
      <c r="C174" s="38"/>
      <c r="D174" s="14" t="s">
        <v>1</v>
      </c>
      <c r="E174" s="12">
        <v>921</v>
      </c>
      <c r="F174" s="12">
        <v>21</v>
      </c>
      <c r="G174" s="12">
        <v>0</v>
      </c>
      <c r="H174" s="12">
        <v>15</v>
      </c>
      <c r="I174" s="12" t="s">
        <v>100</v>
      </c>
      <c r="J174" s="6">
        <v>0</v>
      </c>
      <c r="K174" s="6">
        <v>0</v>
      </c>
      <c r="L174" s="6">
        <v>11050508.699999999</v>
      </c>
      <c r="M174" s="6">
        <v>0</v>
      </c>
      <c r="N174" s="6">
        <v>0</v>
      </c>
      <c r="O174" s="25"/>
      <c r="P174" s="31"/>
      <c r="Q174" s="18"/>
      <c r="R174" s="18"/>
    </row>
    <row r="175" spans="3:18">
      <c r="C175" s="38"/>
      <c r="D175" s="14" t="s">
        <v>2</v>
      </c>
      <c r="E175" s="12">
        <v>921</v>
      </c>
      <c r="F175" s="12">
        <v>21</v>
      </c>
      <c r="G175" s="12">
        <v>0</v>
      </c>
      <c r="H175" s="12">
        <v>15</v>
      </c>
      <c r="I175" s="12" t="s">
        <v>100</v>
      </c>
      <c r="J175" s="6">
        <v>0</v>
      </c>
      <c r="K175" s="6">
        <v>0</v>
      </c>
      <c r="L175" s="6">
        <v>111621.3</v>
      </c>
      <c r="M175" s="6">
        <v>0</v>
      </c>
      <c r="N175" s="6">
        <v>0</v>
      </c>
      <c r="O175" s="25"/>
      <c r="P175" s="31"/>
      <c r="Q175" s="18"/>
      <c r="R175" s="18"/>
    </row>
    <row r="176" spans="3:18">
      <c r="C176" s="38"/>
      <c r="D176" s="14" t="s">
        <v>0</v>
      </c>
      <c r="E176" s="12"/>
      <c r="F176" s="12"/>
      <c r="G176" s="12"/>
      <c r="H176" s="12"/>
      <c r="I176" s="12"/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25"/>
      <c r="P176" s="31"/>
      <c r="Q176" s="18"/>
      <c r="R176" s="18"/>
    </row>
    <row r="177" spans="3:18">
      <c r="C177" s="39"/>
      <c r="D177" s="13" t="s">
        <v>3</v>
      </c>
      <c r="E177" s="12"/>
      <c r="F177" s="12"/>
      <c r="G177" s="12"/>
      <c r="H177" s="12"/>
      <c r="I177" s="12"/>
      <c r="J177" s="6">
        <v>0</v>
      </c>
      <c r="K177" s="6">
        <v>0</v>
      </c>
      <c r="L177" s="6">
        <f>L174+L175</f>
        <v>11162130</v>
      </c>
      <c r="M177" s="6">
        <v>0</v>
      </c>
      <c r="N177" s="6">
        <v>0</v>
      </c>
      <c r="O177" s="25"/>
      <c r="P177" s="31"/>
      <c r="Q177" s="18"/>
      <c r="R177" s="18"/>
    </row>
    <row r="178" spans="3:18" ht="63">
      <c r="C178" s="37" t="s">
        <v>125</v>
      </c>
      <c r="D178" s="32" t="s">
        <v>131</v>
      </c>
      <c r="E178" s="12"/>
      <c r="F178" s="12"/>
      <c r="G178" s="12"/>
      <c r="H178" s="12"/>
      <c r="I178" s="12"/>
      <c r="J178" s="6"/>
      <c r="K178" s="6"/>
      <c r="L178" s="6"/>
      <c r="M178" s="6"/>
      <c r="N178" s="6"/>
      <c r="O178" s="25"/>
      <c r="P178" s="31"/>
      <c r="Q178" s="18"/>
      <c r="R178" s="18"/>
    </row>
    <row r="179" spans="3:18">
      <c r="C179" s="38"/>
      <c r="D179" s="14" t="s">
        <v>15</v>
      </c>
      <c r="E179" s="12"/>
      <c r="F179" s="12"/>
      <c r="G179" s="12"/>
      <c r="H179" s="12"/>
      <c r="I179" s="12"/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25"/>
      <c r="P179" s="31"/>
      <c r="Q179" s="18"/>
      <c r="R179" s="18"/>
    </row>
    <row r="180" spans="3:18">
      <c r="C180" s="38"/>
      <c r="D180" s="14" t="s">
        <v>1</v>
      </c>
      <c r="E180" s="12">
        <v>921</v>
      </c>
      <c r="F180" s="12">
        <v>21</v>
      </c>
      <c r="G180" s="12">
        <v>0</v>
      </c>
      <c r="H180" s="12">
        <v>15</v>
      </c>
      <c r="I180" s="12" t="s">
        <v>100</v>
      </c>
      <c r="J180" s="6">
        <v>0</v>
      </c>
      <c r="K180" s="6">
        <v>0</v>
      </c>
      <c r="L180" s="6">
        <v>5439124.9199999999</v>
      </c>
      <c r="M180" s="6">
        <v>0</v>
      </c>
      <c r="N180" s="6">
        <v>0</v>
      </c>
      <c r="O180" s="25"/>
      <c r="P180" s="31"/>
      <c r="Q180" s="18"/>
      <c r="R180" s="18"/>
    </row>
    <row r="181" spans="3:18">
      <c r="C181" s="38"/>
      <c r="D181" s="14" t="s">
        <v>2</v>
      </c>
      <c r="E181" s="12">
        <v>921</v>
      </c>
      <c r="F181" s="12">
        <v>21</v>
      </c>
      <c r="G181" s="12">
        <v>0</v>
      </c>
      <c r="H181" s="12">
        <v>15</v>
      </c>
      <c r="I181" s="12" t="s">
        <v>100</v>
      </c>
      <c r="J181" s="6">
        <v>0</v>
      </c>
      <c r="K181" s="6">
        <v>0</v>
      </c>
      <c r="L181" s="6">
        <v>54940.66</v>
      </c>
      <c r="M181" s="6">
        <v>0</v>
      </c>
      <c r="N181" s="6">
        <v>0</v>
      </c>
      <c r="O181" s="25"/>
      <c r="P181" s="31"/>
      <c r="Q181" s="18"/>
      <c r="R181" s="18"/>
    </row>
    <row r="182" spans="3:18">
      <c r="C182" s="38"/>
      <c r="D182" s="14" t="s">
        <v>0</v>
      </c>
      <c r="E182" s="12"/>
      <c r="F182" s="12"/>
      <c r="G182" s="12"/>
      <c r="H182" s="12"/>
      <c r="I182" s="12"/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25"/>
      <c r="P182" s="31"/>
      <c r="Q182" s="18"/>
      <c r="R182" s="18"/>
    </row>
    <row r="183" spans="3:18">
      <c r="C183" s="39"/>
      <c r="D183" s="13" t="s">
        <v>3</v>
      </c>
      <c r="E183" s="12"/>
      <c r="F183" s="12"/>
      <c r="G183" s="12"/>
      <c r="H183" s="12"/>
      <c r="I183" s="12"/>
      <c r="J183" s="6">
        <v>0</v>
      </c>
      <c r="K183" s="6">
        <v>0</v>
      </c>
      <c r="L183" s="6">
        <f>L180+L181</f>
        <v>5494065.5800000001</v>
      </c>
      <c r="M183" s="6">
        <v>0</v>
      </c>
      <c r="N183" s="6">
        <v>0</v>
      </c>
      <c r="O183" s="25"/>
      <c r="P183" s="31"/>
      <c r="Q183" s="18"/>
      <c r="R183" s="18"/>
    </row>
    <row r="184" spans="3:18" ht="63">
      <c r="C184" s="37" t="s">
        <v>126</v>
      </c>
      <c r="D184" s="32" t="s">
        <v>132</v>
      </c>
      <c r="E184" s="12"/>
      <c r="F184" s="12"/>
      <c r="G184" s="12"/>
      <c r="H184" s="12"/>
      <c r="I184" s="12"/>
      <c r="J184" s="6"/>
      <c r="K184" s="6"/>
      <c r="L184" s="6"/>
      <c r="M184" s="6"/>
      <c r="N184" s="6"/>
      <c r="O184" s="25"/>
      <c r="P184" s="31"/>
      <c r="Q184" s="18"/>
      <c r="R184" s="18"/>
    </row>
    <row r="185" spans="3:18">
      <c r="C185" s="38"/>
      <c r="D185" s="14" t="s">
        <v>15</v>
      </c>
      <c r="E185" s="12"/>
      <c r="F185" s="12"/>
      <c r="G185" s="12"/>
      <c r="H185" s="12"/>
      <c r="I185" s="12"/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25"/>
      <c r="P185" s="31"/>
      <c r="Q185" s="18"/>
      <c r="R185" s="18"/>
    </row>
    <row r="186" spans="3:18">
      <c r="C186" s="38"/>
      <c r="D186" s="14" t="s">
        <v>1</v>
      </c>
      <c r="E186" s="12">
        <v>921</v>
      </c>
      <c r="F186" s="12">
        <v>21</v>
      </c>
      <c r="G186" s="12">
        <v>0</v>
      </c>
      <c r="H186" s="12">
        <v>15</v>
      </c>
      <c r="I186" s="12" t="s">
        <v>100</v>
      </c>
      <c r="J186" s="6">
        <v>0</v>
      </c>
      <c r="K186" s="6">
        <v>0</v>
      </c>
      <c r="L186" s="6">
        <v>36271273.5</v>
      </c>
      <c r="M186" s="6">
        <v>0</v>
      </c>
      <c r="N186" s="6">
        <v>0</v>
      </c>
      <c r="O186" s="25"/>
      <c r="P186" s="31"/>
      <c r="Q186" s="18"/>
      <c r="R186" s="18"/>
    </row>
    <row r="187" spans="3:18">
      <c r="C187" s="38"/>
      <c r="D187" s="14" t="s">
        <v>2</v>
      </c>
      <c r="E187" s="12">
        <v>921</v>
      </c>
      <c r="F187" s="12">
        <v>21</v>
      </c>
      <c r="G187" s="12">
        <v>0</v>
      </c>
      <c r="H187" s="12">
        <v>15</v>
      </c>
      <c r="I187" s="12" t="s">
        <v>100</v>
      </c>
      <c r="J187" s="6">
        <v>0</v>
      </c>
      <c r="K187" s="6">
        <v>0</v>
      </c>
      <c r="L187" s="6">
        <v>366376.5</v>
      </c>
      <c r="M187" s="6">
        <v>0</v>
      </c>
      <c r="N187" s="6">
        <v>0</v>
      </c>
      <c r="O187" s="25"/>
      <c r="P187" s="31"/>
      <c r="Q187" s="18"/>
      <c r="R187" s="18"/>
    </row>
    <row r="188" spans="3:18">
      <c r="C188" s="38"/>
      <c r="D188" s="14" t="s">
        <v>0</v>
      </c>
      <c r="E188" s="12"/>
      <c r="F188" s="12"/>
      <c r="G188" s="12"/>
      <c r="H188" s="12"/>
      <c r="I188" s="12"/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25"/>
      <c r="P188" s="31"/>
      <c r="Q188" s="18"/>
      <c r="R188" s="18"/>
    </row>
    <row r="189" spans="3:18">
      <c r="C189" s="39"/>
      <c r="D189" s="13" t="s">
        <v>3</v>
      </c>
      <c r="E189" s="12"/>
      <c r="F189" s="12"/>
      <c r="G189" s="12"/>
      <c r="H189" s="12"/>
      <c r="I189" s="12"/>
      <c r="J189" s="6">
        <v>0</v>
      </c>
      <c r="K189" s="6">
        <v>0</v>
      </c>
      <c r="L189" s="6">
        <f>L186+L187</f>
        <v>36637650</v>
      </c>
      <c r="M189" s="6">
        <v>0</v>
      </c>
      <c r="N189" s="6">
        <v>0</v>
      </c>
      <c r="O189" s="25"/>
      <c r="P189" s="31"/>
      <c r="Q189" s="18"/>
      <c r="R189" s="18"/>
    </row>
    <row r="190" spans="3:18" ht="63">
      <c r="C190" s="37" t="s">
        <v>127</v>
      </c>
      <c r="D190" s="32" t="s">
        <v>133</v>
      </c>
      <c r="E190" s="12"/>
      <c r="F190" s="12"/>
      <c r="G190" s="12"/>
      <c r="H190" s="12"/>
      <c r="I190" s="12"/>
      <c r="J190" s="6"/>
      <c r="K190" s="6"/>
      <c r="L190" s="6"/>
      <c r="M190" s="6"/>
      <c r="N190" s="6"/>
      <c r="O190" s="25"/>
      <c r="P190" s="31"/>
      <c r="Q190" s="18"/>
      <c r="R190" s="18"/>
    </row>
    <row r="191" spans="3:18">
      <c r="C191" s="38"/>
      <c r="D191" s="14" t="s">
        <v>15</v>
      </c>
      <c r="E191" s="12"/>
      <c r="F191" s="12"/>
      <c r="G191" s="12"/>
      <c r="H191" s="12"/>
      <c r="I191" s="12"/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25"/>
      <c r="P191" s="31"/>
      <c r="Q191" s="18"/>
      <c r="R191" s="18"/>
    </row>
    <row r="192" spans="3:18">
      <c r="C192" s="38"/>
      <c r="D192" s="14" t="s">
        <v>1</v>
      </c>
      <c r="E192" s="12">
        <v>921</v>
      </c>
      <c r="F192" s="12">
        <v>21</v>
      </c>
      <c r="G192" s="12">
        <v>0</v>
      </c>
      <c r="H192" s="12">
        <v>15</v>
      </c>
      <c r="I192" s="12" t="s">
        <v>100</v>
      </c>
      <c r="J192" s="6">
        <v>0</v>
      </c>
      <c r="K192" s="6">
        <v>0</v>
      </c>
      <c r="L192" s="6">
        <v>0</v>
      </c>
      <c r="M192" s="6">
        <v>0</v>
      </c>
      <c r="N192" s="6">
        <f>N195-N193</f>
        <v>13701822</v>
      </c>
      <c r="O192" s="25"/>
      <c r="P192" s="31"/>
      <c r="Q192" s="18"/>
      <c r="R192" s="18"/>
    </row>
    <row r="193" spans="3:18">
      <c r="C193" s="38"/>
      <c r="D193" s="14" t="s">
        <v>2</v>
      </c>
      <c r="E193" s="12">
        <v>921</v>
      </c>
      <c r="F193" s="12">
        <v>21</v>
      </c>
      <c r="G193" s="12">
        <v>0</v>
      </c>
      <c r="H193" s="12">
        <v>15</v>
      </c>
      <c r="I193" s="12" t="s">
        <v>100</v>
      </c>
      <c r="J193" s="6">
        <v>0</v>
      </c>
      <c r="K193" s="6">
        <v>0</v>
      </c>
      <c r="L193" s="6">
        <v>0</v>
      </c>
      <c r="M193" s="6">
        <v>0</v>
      </c>
      <c r="N193" s="6">
        <v>138403.24</v>
      </c>
      <c r="O193" s="25"/>
      <c r="P193" s="31"/>
      <c r="Q193" s="18"/>
      <c r="R193" s="18"/>
    </row>
    <row r="194" spans="3:18">
      <c r="C194" s="38"/>
      <c r="D194" s="14" t="s">
        <v>0</v>
      </c>
      <c r="E194" s="12"/>
      <c r="F194" s="12"/>
      <c r="G194" s="12"/>
      <c r="H194" s="12"/>
      <c r="I194" s="12"/>
      <c r="J194" s="6">
        <v>0</v>
      </c>
      <c r="K194" s="6">
        <v>0</v>
      </c>
      <c r="L194" s="6">
        <v>0</v>
      </c>
      <c r="M194" s="6">
        <v>0</v>
      </c>
      <c r="N194" s="6">
        <f>N212+N218+N248+N254</f>
        <v>0</v>
      </c>
      <c r="O194" s="25"/>
      <c r="P194" s="31"/>
      <c r="Q194" s="18"/>
      <c r="R194" s="18"/>
    </row>
    <row r="195" spans="3:18">
      <c r="C195" s="39"/>
      <c r="D195" s="13" t="s">
        <v>3</v>
      </c>
      <c r="E195" s="12"/>
      <c r="F195" s="12"/>
      <c r="G195" s="12"/>
      <c r="H195" s="12"/>
      <c r="I195" s="12"/>
      <c r="J195" s="6">
        <v>0</v>
      </c>
      <c r="K195" s="6">
        <v>0</v>
      </c>
      <c r="L195" s="6">
        <v>0</v>
      </c>
      <c r="M195" s="6">
        <v>0</v>
      </c>
      <c r="N195" s="6">
        <v>13840225.24</v>
      </c>
      <c r="O195" s="25"/>
      <c r="P195" s="31"/>
      <c r="Q195" s="18"/>
      <c r="R195" s="18"/>
    </row>
    <row r="196" spans="3:18" ht="63">
      <c r="C196" s="55" t="s">
        <v>137</v>
      </c>
      <c r="D196" s="32" t="s">
        <v>139</v>
      </c>
      <c r="E196" s="12"/>
      <c r="F196" s="12"/>
      <c r="G196" s="12"/>
      <c r="H196" s="12"/>
      <c r="I196" s="12"/>
      <c r="J196" s="6"/>
      <c r="K196" s="6"/>
      <c r="L196" s="6"/>
      <c r="M196" s="6"/>
      <c r="N196" s="6"/>
      <c r="O196" s="43"/>
      <c r="P196" s="31"/>
      <c r="Q196" s="18"/>
      <c r="R196" s="18"/>
    </row>
    <row r="197" spans="3:18">
      <c r="C197" s="55"/>
      <c r="D197" s="14" t="s">
        <v>15</v>
      </c>
      <c r="E197" s="12"/>
      <c r="F197" s="12"/>
      <c r="G197" s="12"/>
      <c r="H197" s="12"/>
      <c r="I197" s="12"/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43"/>
      <c r="P197" s="31"/>
      <c r="Q197" s="18"/>
      <c r="R197" s="18"/>
    </row>
    <row r="198" spans="3:18">
      <c r="C198" s="55"/>
      <c r="D198" s="14" t="s">
        <v>1</v>
      </c>
      <c r="E198" s="12">
        <v>921</v>
      </c>
      <c r="F198" s="12">
        <v>21</v>
      </c>
      <c r="G198" s="12">
        <v>0</v>
      </c>
      <c r="H198" s="12">
        <v>15</v>
      </c>
      <c r="I198" s="12" t="s">
        <v>100</v>
      </c>
      <c r="J198" s="6">
        <v>0</v>
      </c>
      <c r="K198" s="6">
        <v>0</v>
      </c>
      <c r="L198" s="6">
        <v>12792512.699999999</v>
      </c>
      <c r="M198" s="6">
        <v>0</v>
      </c>
      <c r="N198" s="6">
        <v>0</v>
      </c>
      <c r="O198" s="43"/>
      <c r="P198" s="31"/>
      <c r="Q198" s="18"/>
      <c r="R198" s="18"/>
    </row>
    <row r="199" spans="3:18">
      <c r="C199" s="55"/>
      <c r="D199" s="14" t="s">
        <v>2</v>
      </c>
      <c r="E199" s="12">
        <v>921</v>
      </c>
      <c r="F199" s="12">
        <v>21</v>
      </c>
      <c r="G199" s="12">
        <v>0</v>
      </c>
      <c r="H199" s="12">
        <v>15</v>
      </c>
      <c r="I199" s="12" t="s">
        <v>100</v>
      </c>
      <c r="J199" s="6">
        <v>0</v>
      </c>
      <c r="K199" s="6">
        <v>0</v>
      </c>
      <c r="L199" s="6">
        <v>129217.3</v>
      </c>
      <c r="M199" s="6">
        <v>0</v>
      </c>
      <c r="N199" s="6">
        <v>0</v>
      </c>
      <c r="O199" s="43"/>
      <c r="P199" s="31"/>
      <c r="Q199" s="18"/>
      <c r="R199" s="18"/>
    </row>
    <row r="200" spans="3:18">
      <c r="C200" s="55"/>
      <c r="D200" s="14" t="s">
        <v>0</v>
      </c>
      <c r="E200" s="12"/>
      <c r="F200" s="12"/>
      <c r="G200" s="12"/>
      <c r="H200" s="12"/>
      <c r="I200" s="12"/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43"/>
      <c r="P200" s="31"/>
      <c r="Q200" s="18"/>
      <c r="R200" s="18"/>
    </row>
    <row r="201" spans="3:18">
      <c r="C201" s="55"/>
      <c r="D201" s="13" t="s">
        <v>3</v>
      </c>
      <c r="E201" s="12"/>
      <c r="F201" s="12"/>
      <c r="G201" s="12"/>
      <c r="H201" s="12"/>
      <c r="I201" s="12"/>
      <c r="J201" s="6">
        <v>0</v>
      </c>
      <c r="K201" s="6">
        <v>0</v>
      </c>
      <c r="L201" s="6">
        <f>L197+L198+L199+L200</f>
        <v>12921730</v>
      </c>
      <c r="M201" s="6">
        <v>0</v>
      </c>
      <c r="N201" s="6">
        <v>0</v>
      </c>
      <c r="O201" s="43"/>
      <c r="P201" s="31"/>
      <c r="Q201" s="18"/>
      <c r="R201" s="18"/>
    </row>
    <row r="202" spans="3:18" ht="78.75">
      <c r="C202" s="55" t="s">
        <v>138</v>
      </c>
      <c r="D202" s="32" t="s">
        <v>140</v>
      </c>
      <c r="E202" s="12"/>
      <c r="F202" s="12"/>
      <c r="G202" s="12"/>
      <c r="H202" s="12"/>
      <c r="I202" s="12"/>
      <c r="J202" s="6"/>
      <c r="K202" s="6"/>
      <c r="L202" s="6"/>
      <c r="M202" s="6"/>
      <c r="N202" s="6"/>
      <c r="O202" s="43"/>
      <c r="P202" s="31"/>
      <c r="Q202" s="18"/>
      <c r="R202" s="18"/>
    </row>
    <row r="203" spans="3:18">
      <c r="C203" s="55"/>
      <c r="D203" s="14" t="s">
        <v>15</v>
      </c>
      <c r="E203" s="12"/>
      <c r="F203" s="12"/>
      <c r="G203" s="12"/>
      <c r="H203" s="12"/>
      <c r="I203" s="12"/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43"/>
      <c r="P203" s="31"/>
      <c r="Q203" s="18"/>
      <c r="R203" s="18"/>
    </row>
    <row r="204" spans="3:18">
      <c r="C204" s="55"/>
      <c r="D204" s="14" t="s">
        <v>1</v>
      </c>
      <c r="E204" s="12">
        <v>921</v>
      </c>
      <c r="F204" s="12">
        <v>21</v>
      </c>
      <c r="G204" s="12">
        <v>0</v>
      </c>
      <c r="H204" s="12">
        <v>15</v>
      </c>
      <c r="I204" s="12" t="s">
        <v>100</v>
      </c>
      <c r="J204" s="6">
        <v>0</v>
      </c>
      <c r="K204" s="6">
        <v>0</v>
      </c>
      <c r="L204" s="6">
        <v>10816344</v>
      </c>
      <c r="M204" s="6">
        <v>0</v>
      </c>
      <c r="N204" s="6">
        <v>0</v>
      </c>
      <c r="O204" s="43"/>
      <c r="P204" s="31"/>
      <c r="Q204" s="18"/>
      <c r="R204" s="18"/>
    </row>
    <row r="205" spans="3:18">
      <c r="C205" s="55"/>
      <c r="D205" s="14" t="s">
        <v>2</v>
      </c>
      <c r="E205" s="12">
        <v>921</v>
      </c>
      <c r="F205" s="12">
        <v>21</v>
      </c>
      <c r="G205" s="12">
        <v>0</v>
      </c>
      <c r="H205" s="12">
        <v>15</v>
      </c>
      <c r="I205" s="12" t="s">
        <v>100</v>
      </c>
      <c r="J205" s="6">
        <v>0</v>
      </c>
      <c r="K205" s="6">
        <v>0</v>
      </c>
      <c r="L205" s="6">
        <v>109256</v>
      </c>
      <c r="M205" s="6">
        <v>0</v>
      </c>
      <c r="N205" s="6">
        <v>0</v>
      </c>
      <c r="O205" s="43"/>
      <c r="P205" s="31"/>
      <c r="Q205" s="18"/>
      <c r="R205" s="18"/>
    </row>
    <row r="206" spans="3:18">
      <c r="C206" s="55"/>
      <c r="D206" s="14" t="s">
        <v>0</v>
      </c>
      <c r="E206" s="12"/>
      <c r="F206" s="12"/>
      <c r="G206" s="12"/>
      <c r="H206" s="12"/>
      <c r="I206" s="12"/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43"/>
      <c r="P206" s="31"/>
      <c r="Q206" s="18"/>
      <c r="R206" s="18"/>
    </row>
    <row r="207" spans="3:18">
      <c r="C207" s="55"/>
      <c r="D207" s="13" t="s">
        <v>3</v>
      </c>
      <c r="E207" s="12"/>
      <c r="F207" s="12"/>
      <c r="G207" s="12"/>
      <c r="H207" s="12"/>
      <c r="I207" s="12"/>
      <c r="J207" s="6">
        <v>0</v>
      </c>
      <c r="K207" s="6">
        <v>0</v>
      </c>
      <c r="L207" s="6">
        <f>L203+L204+L205+L206</f>
        <v>10925600</v>
      </c>
      <c r="M207" s="6">
        <v>0</v>
      </c>
      <c r="N207" s="6">
        <v>0</v>
      </c>
      <c r="O207" s="43"/>
      <c r="P207" s="31"/>
      <c r="Q207" s="18"/>
      <c r="R207" s="18"/>
    </row>
    <row r="208" spans="3:18" ht="20.25" customHeight="1">
      <c r="C208" s="44" t="s">
        <v>44</v>
      </c>
      <c r="D208" s="32" t="s">
        <v>35</v>
      </c>
      <c r="E208" s="12"/>
      <c r="F208" s="12"/>
      <c r="G208" s="12"/>
      <c r="H208" s="12"/>
      <c r="I208" s="12"/>
      <c r="J208" s="6"/>
      <c r="K208" s="6"/>
      <c r="L208" s="6"/>
      <c r="M208" s="6"/>
      <c r="N208" s="6"/>
      <c r="O208" s="59">
        <v>1</v>
      </c>
      <c r="P208" s="18"/>
      <c r="Q208" s="18"/>
      <c r="R208" s="18"/>
    </row>
    <row r="209" spans="3:18">
      <c r="C209" s="45"/>
      <c r="D209" s="14" t="s">
        <v>15</v>
      </c>
      <c r="E209" s="12"/>
      <c r="F209" s="12"/>
      <c r="G209" s="12"/>
      <c r="H209" s="12"/>
      <c r="I209" s="12"/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60"/>
      <c r="P209" s="18"/>
      <c r="Q209" s="18"/>
      <c r="R209" s="18"/>
    </row>
    <row r="210" spans="3:18">
      <c r="C210" s="45"/>
      <c r="D210" s="14" t="s">
        <v>1</v>
      </c>
      <c r="E210" s="12"/>
      <c r="F210" s="12"/>
      <c r="G210" s="12"/>
      <c r="H210" s="12"/>
      <c r="I210" s="12"/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60"/>
      <c r="P210" s="18"/>
      <c r="Q210" s="18"/>
      <c r="R210" s="18"/>
    </row>
    <row r="211" spans="3:18">
      <c r="C211" s="45"/>
      <c r="D211" s="14" t="s">
        <v>2</v>
      </c>
      <c r="E211" s="12">
        <v>921</v>
      </c>
      <c r="F211" s="12">
        <v>21</v>
      </c>
      <c r="G211" s="12">
        <v>0</v>
      </c>
      <c r="H211" s="12">
        <v>16</v>
      </c>
      <c r="I211" s="12">
        <v>83310</v>
      </c>
      <c r="J211" s="7">
        <v>600000</v>
      </c>
      <c r="K211" s="7">
        <v>200000</v>
      </c>
      <c r="L211" s="7">
        <f>300000</f>
        <v>300000</v>
      </c>
      <c r="M211" s="7">
        <v>600000</v>
      </c>
      <c r="N211" s="7">
        <v>600000</v>
      </c>
      <c r="O211" s="60"/>
      <c r="P211" s="18"/>
      <c r="Q211" s="18"/>
      <c r="R211" s="18"/>
    </row>
    <row r="212" spans="3:18">
      <c r="C212" s="45"/>
      <c r="D212" s="14" t="s">
        <v>0</v>
      </c>
      <c r="E212" s="12"/>
      <c r="F212" s="12"/>
      <c r="G212" s="12"/>
      <c r="H212" s="12"/>
      <c r="I212" s="12"/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60"/>
      <c r="P212" s="18"/>
      <c r="Q212" s="18"/>
      <c r="R212" s="18"/>
    </row>
    <row r="213" spans="3:18">
      <c r="C213" s="46"/>
      <c r="D213" s="13" t="s">
        <v>3</v>
      </c>
      <c r="E213" s="12"/>
      <c r="F213" s="12"/>
      <c r="G213" s="12"/>
      <c r="H213" s="12"/>
      <c r="I213" s="12"/>
      <c r="J213" s="6">
        <f t="shared" ref="J213:M213" si="25">J209+J210+J211+J212</f>
        <v>600000</v>
      </c>
      <c r="K213" s="6">
        <f t="shared" si="25"/>
        <v>200000</v>
      </c>
      <c r="L213" s="6">
        <f t="shared" si="25"/>
        <v>300000</v>
      </c>
      <c r="M213" s="6">
        <f t="shared" si="25"/>
        <v>600000</v>
      </c>
      <c r="N213" s="6">
        <f t="shared" ref="N213" si="26">N209+N210+N211+N212</f>
        <v>600000</v>
      </c>
      <c r="O213" s="61"/>
      <c r="P213" s="18"/>
      <c r="Q213" s="18"/>
      <c r="R213" s="18"/>
    </row>
    <row r="214" spans="3:18" ht="30.75" customHeight="1">
      <c r="C214" s="44" t="s">
        <v>45</v>
      </c>
      <c r="D214" s="32" t="s">
        <v>24</v>
      </c>
      <c r="E214" s="12"/>
      <c r="F214" s="12"/>
      <c r="G214" s="12"/>
      <c r="H214" s="12"/>
      <c r="I214" s="12"/>
      <c r="J214" s="6"/>
      <c r="K214" s="6"/>
      <c r="L214" s="6"/>
      <c r="M214" s="6"/>
      <c r="N214" s="6"/>
      <c r="O214" s="59">
        <v>2</v>
      </c>
      <c r="P214" s="18"/>
      <c r="Q214" s="18"/>
      <c r="R214" s="18"/>
    </row>
    <row r="215" spans="3:18">
      <c r="C215" s="45"/>
      <c r="D215" s="14" t="s">
        <v>15</v>
      </c>
      <c r="E215" s="12"/>
      <c r="F215" s="12"/>
      <c r="G215" s="12"/>
      <c r="H215" s="12"/>
      <c r="I215" s="12"/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60"/>
      <c r="P215" s="18"/>
      <c r="Q215" s="18"/>
      <c r="R215" s="18"/>
    </row>
    <row r="216" spans="3:18">
      <c r="C216" s="45"/>
      <c r="D216" s="14" t="s">
        <v>1</v>
      </c>
      <c r="E216" s="12"/>
      <c r="F216" s="12"/>
      <c r="G216" s="12"/>
      <c r="H216" s="12"/>
      <c r="I216" s="12"/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60"/>
      <c r="P216" s="18"/>
      <c r="Q216" s="18"/>
      <c r="R216" s="18"/>
    </row>
    <row r="217" spans="3:18">
      <c r="C217" s="45"/>
      <c r="D217" s="14" t="s">
        <v>2</v>
      </c>
      <c r="E217" s="12">
        <v>921</v>
      </c>
      <c r="F217" s="12">
        <v>21</v>
      </c>
      <c r="G217" s="12">
        <v>0</v>
      </c>
      <c r="H217" s="12">
        <v>17</v>
      </c>
      <c r="I217" s="12">
        <v>81810</v>
      </c>
      <c r="J217" s="7">
        <v>1499820</v>
      </c>
      <c r="K217" s="7">
        <f>2180195.08-250000</f>
        <v>1930195.08</v>
      </c>
      <c r="L217" s="7">
        <v>2859412</v>
      </c>
      <c r="M217" s="7">
        <v>2898315.49</v>
      </c>
      <c r="N217" s="7">
        <v>2990721.79</v>
      </c>
      <c r="O217" s="60"/>
      <c r="P217" s="18"/>
      <c r="Q217" s="18"/>
      <c r="R217" s="18"/>
    </row>
    <row r="218" spans="3:18">
      <c r="C218" s="45"/>
      <c r="D218" s="14" t="s">
        <v>0</v>
      </c>
      <c r="E218" s="12"/>
      <c r="F218" s="12"/>
      <c r="G218" s="12"/>
      <c r="H218" s="12"/>
      <c r="I218" s="12"/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60"/>
      <c r="P218" s="18"/>
      <c r="Q218" s="18"/>
      <c r="R218" s="18"/>
    </row>
    <row r="219" spans="3:18" ht="17.25" customHeight="1">
      <c r="C219" s="46"/>
      <c r="D219" s="13" t="s">
        <v>3</v>
      </c>
      <c r="E219" s="12"/>
      <c r="F219" s="12"/>
      <c r="G219" s="12"/>
      <c r="H219" s="12"/>
      <c r="I219" s="12"/>
      <c r="J219" s="6">
        <f t="shared" ref="J219:K219" si="27">J215+J216+J217+J218</f>
        <v>1499820</v>
      </c>
      <c r="K219" s="6">
        <f t="shared" si="27"/>
        <v>1930195.08</v>
      </c>
      <c r="L219" s="6">
        <f>L215+L216+L217+L218</f>
        <v>2859412</v>
      </c>
      <c r="M219" s="6">
        <f>M215+M216+M217+M218</f>
        <v>2898315.49</v>
      </c>
      <c r="N219" s="6">
        <f>N215+N216+N217+N218</f>
        <v>2990721.79</v>
      </c>
      <c r="O219" s="61"/>
      <c r="P219" s="18"/>
      <c r="Q219" s="18"/>
      <c r="R219" s="18"/>
    </row>
    <row r="220" spans="3:18" ht="21.75" customHeight="1">
      <c r="C220" s="44" t="s">
        <v>46</v>
      </c>
      <c r="D220" s="32" t="s">
        <v>21</v>
      </c>
      <c r="E220" s="12"/>
      <c r="F220" s="12"/>
      <c r="G220" s="12"/>
      <c r="H220" s="12"/>
      <c r="I220" s="12"/>
      <c r="J220" s="6"/>
      <c r="K220" s="6"/>
      <c r="L220" s="6"/>
      <c r="M220" s="6"/>
      <c r="N220" s="6"/>
      <c r="O220" s="59">
        <v>2</v>
      </c>
      <c r="P220" s="18"/>
      <c r="Q220" s="18"/>
      <c r="R220" s="18"/>
    </row>
    <row r="221" spans="3:18">
      <c r="C221" s="45"/>
      <c r="D221" s="14" t="s">
        <v>15</v>
      </c>
      <c r="E221" s="12"/>
      <c r="F221" s="12"/>
      <c r="G221" s="12"/>
      <c r="H221" s="12"/>
      <c r="I221" s="12"/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60"/>
      <c r="P221" s="18"/>
      <c r="Q221" s="18"/>
      <c r="R221" s="18"/>
    </row>
    <row r="222" spans="3:18">
      <c r="C222" s="45"/>
      <c r="D222" s="14" t="s">
        <v>1</v>
      </c>
      <c r="E222" s="12"/>
      <c r="F222" s="12"/>
      <c r="G222" s="12"/>
      <c r="H222" s="12"/>
      <c r="I222" s="12"/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60"/>
      <c r="P222" s="18"/>
      <c r="Q222" s="18"/>
      <c r="R222" s="18"/>
    </row>
    <row r="223" spans="3:18">
      <c r="C223" s="45"/>
      <c r="D223" s="14" t="s">
        <v>2</v>
      </c>
      <c r="E223" s="12">
        <v>921</v>
      </c>
      <c r="F223" s="12">
        <v>21</v>
      </c>
      <c r="G223" s="12">
        <v>0</v>
      </c>
      <c r="H223" s="12">
        <v>17</v>
      </c>
      <c r="I223" s="12">
        <v>81690</v>
      </c>
      <c r="J223" s="7">
        <f>4250000+775579.85</f>
        <v>5025579.8499999996</v>
      </c>
      <c r="K223" s="7">
        <f>4550000+501023.09</f>
        <v>5051023.09</v>
      </c>
      <c r="L223" s="7">
        <v>5250000</v>
      </c>
      <c r="M223" s="7">
        <v>5268000</v>
      </c>
      <c r="N223" s="7">
        <v>5242400</v>
      </c>
      <c r="O223" s="60"/>
      <c r="P223" s="18"/>
      <c r="Q223" s="18"/>
      <c r="R223" s="18"/>
    </row>
    <row r="224" spans="3:18">
      <c r="C224" s="45"/>
      <c r="D224" s="14" t="s">
        <v>0</v>
      </c>
      <c r="E224" s="12"/>
      <c r="F224" s="12"/>
      <c r="G224" s="12"/>
      <c r="H224" s="12"/>
      <c r="I224" s="12"/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60"/>
      <c r="P224" s="18"/>
      <c r="Q224" s="18"/>
      <c r="R224" s="18"/>
    </row>
    <row r="225" spans="3:18">
      <c r="C225" s="46"/>
      <c r="D225" s="13" t="s">
        <v>3</v>
      </c>
      <c r="E225" s="12"/>
      <c r="F225" s="12"/>
      <c r="G225" s="12"/>
      <c r="H225" s="12"/>
      <c r="I225" s="12"/>
      <c r="J225" s="6">
        <f t="shared" ref="J225:L225" si="28">J221+J222+J223+J224</f>
        <v>5025579.8499999996</v>
      </c>
      <c r="K225" s="6">
        <f t="shared" si="28"/>
        <v>5051023.09</v>
      </c>
      <c r="L225" s="6">
        <f t="shared" si="28"/>
        <v>5250000</v>
      </c>
      <c r="M225" s="6">
        <f t="shared" ref="M225:N225" si="29">M221+M222+M223+M224</f>
        <v>5268000</v>
      </c>
      <c r="N225" s="6">
        <f t="shared" si="29"/>
        <v>5242400</v>
      </c>
      <c r="O225" s="61"/>
      <c r="P225" s="18"/>
      <c r="Q225" s="18"/>
      <c r="R225" s="18"/>
    </row>
    <row r="226" spans="3:18">
      <c r="C226" s="44" t="s">
        <v>47</v>
      </c>
      <c r="D226" s="32" t="s">
        <v>22</v>
      </c>
      <c r="E226" s="12"/>
      <c r="F226" s="12"/>
      <c r="G226" s="12"/>
      <c r="H226" s="12"/>
      <c r="I226" s="12"/>
      <c r="J226" s="6"/>
      <c r="K226" s="6"/>
      <c r="L226" s="6"/>
      <c r="M226" s="6"/>
      <c r="N226" s="6"/>
      <c r="O226" s="59">
        <v>2</v>
      </c>
      <c r="P226" s="18"/>
      <c r="Q226" s="18"/>
      <c r="R226" s="18"/>
    </row>
    <row r="227" spans="3:18">
      <c r="C227" s="45"/>
      <c r="D227" s="14" t="s">
        <v>15</v>
      </c>
      <c r="E227" s="12"/>
      <c r="F227" s="12"/>
      <c r="G227" s="12"/>
      <c r="H227" s="12"/>
      <c r="I227" s="12"/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60"/>
      <c r="P227" s="18"/>
      <c r="Q227" s="18"/>
      <c r="R227" s="18"/>
    </row>
    <row r="228" spans="3:18">
      <c r="C228" s="45"/>
      <c r="D228" s="14" t="s">
        <v>1</v>
      </c>
      <c r="E228" s="12"/>
      <c r="F228" s="12"/>
      <c r="G228" s="12"/>
      <c r="H228" s="12"/>
      <c r="I228" s="12"/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60"/>
      <c r="P228" s="18"/>
      <c r="Q228" s="18"/>
      <c r="R228" s="18"/>
    </row>
    <row r="229" spans="3:18">
      <c r="C229" s="45"/>
      <c r="D229" s="14" t="s">
        <v>2</v>
      </c>
      <c r="E229" s="12">
        <v>921</v>
      </c>
      <c r="F229" s="12">
        <v>21</v>
      </c>
      <c r="G229" s="12">
        <v>0</v>
      </c>
      <c r="H229" s="12">
        <v>17</v>
      </c>
      <c r="I229" s="12">
        <v>81710</v>
      </c>
      <c r="J229" s="7">
        <f>1637247.67+10000</f>
        <v>1647247.67</v>
      </c>
      <c r="K229" s="7">
        <v>1900000</v>
      </c>
      <c r="L229" s="7">
        <v>1950000</v>
      </c>
      <c r="M229" s="7">
        <v>2000000</v>
      </c>
      <c r="N229" s="7">
        <v>2000000</v>
      </c>
      <c r="O229" s="60"/>
      <c r="P229" s="18"/>
      <c r="Q229" s="18"/>
      <c r="R229" s="18"/>
    </row>
    <row r="230" spans="3:18">
      <c r="C230" s="45"/>
      <c r="D230" s="14" t="s">
        <v>0</v>
      </c>
      <c r="E230" s="12"/>
      <c r="F230" s="12"/>
      <c r="G230" s="12"/>
      <c r="H230" s="12"/>
      <c r="I230" s="12"/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60"/>
      <c r="P230" s="18"/>
      <c r="Q230" s="18"/>
      <c r="R230" s="18"/>
    </row>
    <row r="231" spans="3:18">
      <c r="C231" s="46"/>
      <c r="D231" s="13" t="s">
        <v>3</v>
      </c>
      <c r="E231" s="12"/>
      <c r="F231" s="12"/>
      <c r="G231" s="12"/>
      <c r="H231" s="12"/>
      <c r="I231" s="12"/>
      <c r="J231" s="6">
        <f>J229</f>
        <v>1647247.67</v>
      </c>
      <c r="K231" s="6">
        <f t="shared" ref="K231:L231" si="30">K227+K228+K229+K230</f>
        <v>1900000</v>
      </c>
      <c r="L231" s="6">
        <f t="shared" si="30"/>
        <v>1950000</v>
      </c>
      <c r="M231" s="6">
        <f t="shared" ref="M231:N231" si="31">M227+M228+M229+M230</f>
        <v>2000000</v>
      </c>
      <c r="N231" s="6">
        <f t="shared" si="31"/>
        <v>2000000</v>
      </c>
      <c r="O231" s="61"/>
      <c r="P231" s="18"/>
      <c r="Q231" s="18"/>
      <c r="R231" s="18"/>
    </row>
    <row r="232" spans="3:18" ht="33.75" customHeight="1">
      <c r="C232" s="44" t="s">
        <v>70</v>
      </c>
      <c r="D232" s="32" t="s">
        <v>23</v>
      </c>
      <c r="E232" s="12"/>
      <c r="F232" s="12"/>
      <c r="G232" s="12"/>
      <c r="H232" s="12"/>
      <c r="I232" s="12"/>
      <c r="J232" s="6"/>
      <c r="K232" s="6"/>
      <c r="L232" s="6"/>
      <c r="M232" s="6"/>
      <c r="N232" s="6"/>
      <c r="O232" s="59">
        <v>2</v>
      </c>
      <c r="P232" s="18"/>
      <c r="Q232" s="18"/>
      <c r="R232" s="18"/>
    </row>
    <row r="233" spans="3:18">
      <c r="C233" s="45"/>
      <c r="D233" s="14" t="s">
        <v>15</v>
      </c>
      <c r="E233" s="12"/>
      <c r="F233" s="12"/>
      <c r="G233" s="12"/>
      <c r="H233" s="12"/>
      <c r="I233" s="12"/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60"/>
      <c r="P233" s="18"/>
      <c r="Q233" s="18"/>
      <c r="R233" s="18"/>
    </row>
    <row r="234" spans="3:18">
      <c r="C234" s="45"/>
      <c r="D234" s="14" t="s">
        <v>1</v>
      </c>
      <c r="E234" s="12"/>
      <c r="F234" s="12"/>
      <c r="G234" s="12"/>
      <c r="H234" s="12"/>
      <c r="I234" s="12"/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60"/>
      <c r="P234" s="18"/>
      <c r="Q234" s="18"/>
      <c r="R234" s="18"/>
    </row>
    <row r="235" spans="3:18">
      <c r="C235" s="45"/>
      <c r="D235" s="14" t="s">
        <v>2</v>
      </c>
      <c r="E235" s="12">
        <v>921</v>
      </c>
      <c r="F235" s="12">
        <v>21</v>
      </c>
      <c r="G235" s="12">
        <v>0</v>
      </c>
      <c r="H235" s="12">
        <v>17</v>
      </c>
      <c r="I235" s="12">
        <v>81730</v>
      </c>
      <c r="J235" s="7">
        <f>3618606.59-10000</f>
        <v>3608606.59</v>
      </c>
      <c r="K235" s="7">
        <f>5387256.21+16098.09+1070000+1230214</f>
        <v>7703568.2999999998</v>
      </c>
      <c r="L235" s="7">
        <f>8286033.9+274579.36</f>
        <v>8560613.2599999998</v>
      </c>
      <c r="M235" s="7">
        <f>7238539.97+217250</f>
        <v>7455789.9699999997</v>
      </c>
      <c r="N235" s="7">
        <f>6859463.67+150000</f>
        <v>7009463.6699999999</v>
      </c>
      <c r="O235" s="60"/>
      <c r="P235" s="36"/>
      <c r="Q235" s="18"/>
      <c r="R235" s="18"/>
    </row>
    <row r="236" spans="3:18">
      <c r="C236" s="45"/>
      <c r="D236" s="14" t="s">
        <v>0</v>
      </c>
      <c r="E236" s="12"/>
      <c r="F236" s="12"/>
      <c r="G236" s="12"/>
      <c r="H236" s="12"/>
      <c r="I236" s="12"/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60"/>
      <c r="P236" s="18"/>
      <c r="Q236" s="18"/>
      <c r="R236" s="18"/>
    </row>
    <row r="237" spans="3:18">
      <c r="C237" s="46"/>
      <c r="D237" s="13" t="s">
        <v>3</v>
      </c>
      <c r="E237" s="12"/>
      <c r="F237" s="12"/>
      <c r="G237" s="12"/>
      <c r="H237" s="12"/>
      <c r="I237" s="12"/>
      <c r="J237" s="6">
        <f>J235</f>
        <v>3608606.59</v>
      </c>
      <c r="K237" s="6">
        <f t="shared" ref="K237:L237" si="32">K233+K234+K235+K236</f>
        <v>7703568.2999999998</v>
      </c>
      <c r="L237" s="6">
        <f t="shared" si="32"/>
        <v>8560613.2599999998</v>
      </c>
      <c r="M237" s="6">
        <f t="shared" ref="M237:N237" si="33">M233+M234+M235+M236</f>
        <v>7455789.9699999997</v>
      </c>
      <c r="N237" s="6">
        <f t="shared" si="33"/>
        <v>7009463.6699999999</v>
      </c>
      <c r="O237" s="61"/>
      <c r="P237" s="18"/>
      <c r="Q237" s="18"/>
      <c r="R237" s="18"/>
    </row>
    <row r="238" spans="3:18" ht="47.25">
      <c r="C238" s="44" t="s">
        <v>71</v>
      </c>
      <c r="D238" s="32" t="s">
        <v>104</v>
      </c>
      <c r="E238" s="12"/>
      <c r="F238" s="12"/>
      <c r="G238" s="12"/>
      <c r="H238" s="12"/>
      <c r="I238" s="12"/>
      <c r="J238" s="6"/>
      <c r="K238" s="6"/>
      <c r="L238" s="6"/>
      <c r="M238" s="6"/>
      <c r="N238" s="6"/>
      <c r="O238" s="59">
        <v>2</v>
      </c>
      <c r="P238" s="18"/>
      <c r="Q238" s="18"/>
      <c r="R238" s="18"/>
    </row>
    <row r="239" spans="3:18">
      <c r="C239" s="45"/>
      <c r="D239" s="14" t="s">
        <v>15</v>
      </c>
      <c r="E239" s="12"/>
      <c r="F239" s="12"/>
      <c r="G239" s="12"/>
      <c r="H239" s="12"/>
      <c r="I239" s="12"/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0"/>
      <c r="P239" s="18"/>
      <c r="Q239" s="18"/>
      <c r="R239" s="18"/>
    </row>
    <row r="240" spans="3:18">
      <c r="C240" s="45"/>
      <c r="D240" s="14" t="s">
        <v>1</v>
      </c>
      <c r="E240" s="12">
        <v>921</v>
      </c>
      <c r="F240" s="12">
        <v>21</v>
      </c>
      <c r="G240" s="12">
        <v>0</v>
      </c>
      <c r="H240" s="12">
        <v>17</v>
      </c>
      <c r="I240" s="12" t="s">
        <v>108</v>
      </c>
      <c r="J240" s="6">
        <v>0</v>
      </c>
      <c r="K240" s="6">
        <v>2326500</v>
      </c>
      <c r="L240" s="6">
        <v>0</v>
      </c>
      <c r="M240" s="6">
        <v>0</v>
      </c>
      <c r="N240" s="6">
        <v>0</v>
      </c>
      <c r="O240" s="60"/>
      <c r="P240" s="18"/>
      <c r="Q240" s="18"/>
      <c r="R240" s="18"/>
    </row>
    <row r="241" spans="3:18">
      <c r="C241" s="45"/>
      <c r="D241" s="14" t="s">
        <v>2</v>
      </c>
      <c r="E241" s="12">
        <v>921</v>
      </c>
      <c r="F241" s="12">
        <v>21</v>
      </c>
      <c r="G241" s="12">
        <v>0</v>
      </c>
      <c r="H241" s="12">
        <v>17</v>
      </c>
      <c r="I241" s="12" t="s">
        <v>108</v>
      </c>
      <c r="J241" s="6">
        <v>0</v>
      </c>
      <c r="K241" s="6">
        <v>23500</v>
      </c>
      <c r="L241" s="6">
        <v>0</v>
      </c>
      <c r="M241" s="6">
        <v>0</v>
      </c>
      <c r="N241" s="6">
        <v>0</v>
      </c>
      <c r="O241" s="60"/>
      <c r="P241" s="18"/>
      <c r="Q241" s="18"/>
      <c r="R241" s="18"/>
    </row>
    <row r="242" spans="3:18">
      <c r="C242" s="45"/>
      <c r="D242" s="14" t="s">
        <v>0</v>
      </c>
      <c r="E242" s="12">
        <v>921</v>
      </c>
      <c r="F242" s="12">
        <v>21</v>
      </c>
      <c r="G242" s="12">
        <v>0</v>
      </c>
      <c r="H242" s="12">
        <v>17</v>
      </c>
      <c r="I242" s="12" t="s">
        <v>108</v>
      </c>
      <c r="J242" s="6">
        <v>0</v>
      </c>
      <c r="K242" s="6">
        <v>150000</v>
      </c>
      <c r="L242" s="6">
        <v>0</v>
      </c>
      <c r="M242" s="6">
        <v>0</v>
      </c>
      <c r="N242" s="6">
        <v>0</v>
      </c>
      <c r="O242" s="60"/>
      <c r="P242" s="18"/>
      <c r="Q242" s="18"/>
      <c r="R242" s="18"/>
    </row>
    <row r="243" spans="3:18">
      <c r="C243" s="46"/>
      <c r="D243" s="13" t="s">
        <v>3</v>
      </c>
      <c r="E243" s="12"/>
      <c r="F243" s="12"/>
      <c r="G243" s="12"/>
      <c r="H243" s="12"/>
      <c r="I243" s="12"/>
      <c r="J243" s="6">
        <v>0</v>
      </c>
      <c r="K243" s="6">
        <f>K240+K241+K242</f>
        <v>2500000</v>
      </c>
      <c r="L243" s="6">
        <v>0</v>
      </c>
      <c r="M243" s="6">
        <v>0</v>
      </c>
      <c r="N243" s="6">
        <v>0</v>
      </c>
      <c r="O243" s="61"/>
      <c r="P243" s="18"/>
      <c r="Q243" s="18"/>
      <c r="R243" s="18"/>
    </row>
    <row r="244" spans="3:18" ht="21" customHeight="1">
      <c r="C244" s="44" t="s">
        <v>72</v>
      </c>
      <c r="D244" s="32" t="s">
        <v>83</v>
      </c>
      <c r="E244" s="12"/>
      <c r="F244" s="12"/>
      <c r="G244" s="12"/>
      <c r="H244" s="12"/>
      <c r="I244" s="12"/>
      <c r="J244" s="6"/>
      <c r="K244" s="6"/>
      <c r="L244" s="6"/>
      <c r="M244" s="6"/>
      <c r="N244" s="6"/>
      <c r="O244" s="59">
        <v>3</v>
      </c>
      <c r="P244" s="18"/>
      <c r="Q244" s="18"/>
      <c r="R244" s="18"/>
    </row>
    <row r="245" spans="3:18">
      <c r="C245" s="45"/>
      <c r="D245" s="14" t="s">
        <v>15</v>
      </c>
      <c r="E245" s="12"/>
      <c r="F245" s="12"/>
      <c r="G245" s="12"/>
      <c r="H245" s="12"/>
      <c r="I245" s="12"/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60"/>
      <c r="P245" s="18"/>
      <c r="Q245" s="18"/>
      <c r="R245" s="18"/>
    </row>
    <row r="246" spans="3:18">
      <c r="C246" s="45"/>
      <c r="D246" s="14" t="s">
        <v>1</v>
      </c>
      <c r="E246" s="12"/>
      <c r="F246" s="12"/>
      <c r="G246" s="12"/>
      <c r="H246" s="12"/>
      <c r="I246" s="12"/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60"/>
      <c r="P246" s="18"/>
      <c r="Q246" s="18"/>
      <c r="R246" s="18"/>
    </row>
    <row r="247" spans="3:18">
      <c r="C247" s="45"/>
      <c r="D247" s="14" t="s">
        <v>2</v>
      </c>
      <c r="E247" s="12">
        <v>921</v>
      </c>
      <c r="F247" s="12">
        <v>21</v>
      </c>
      <c r="G247" s="12">
        <v>0</v>
      </c>
      <c r="H247" s="12">
        <v>18</v>
      </c>
      <c r="I247" s="12">
        <v>82360</v>
      </c>
      <c r="J247" s="7">
        <v>6759</v>
      </c>
      <c r="K247" s="7">
        <v>6783</v>
      </c>
      <c r="L247" s="7">
        <v>6727</v>
      </c>
      <c r="M247" s="7">
        <v>6727</v>
      </c>
      <c r="N247" s="7">
        <v>6727</v>
      </c>
      <c r="O247" s="60"/>
      <c r="P247" s="18"/>
      <c r="Q247" s="18"/>
      <c r="R247" s="18"/>
    </row>
    <row r="248" spans="3:18">
      <c r="C248" s="45"/>
      <c r="D248" s="14" t="s">
        <v>0</v>
      </c>
      <c r="E248" s="12"/>
      <c r="F248" s="12"/>
      <c r="G248" s="12"/>
      <c r="H248" s="12"/>
      <c r="I248" s="12"/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60"/>
      <c r="P248" s="18"/>
      <c r="Q248" s="18"/>
      <c r="R248" s="18"/>
    </row>
    <row r="249" spans="3:18">
      <c r="C249" s="46"/>
      <c r="D249" s="13" t="s">
        <v>3</v>
      </c>
      <c r="E249" s="12"/>
      <c r="F249" s="12"/>
      <c r="G249" s="12"/>
      <c r="H249" s="12"/>
      <c r="I249" s="12"/>
      <c r="J249" s="6">
        <f t="shared" ref="J249:N249" si="34">J245+J246+J247+J248</f>
        <v>6759</v>
      </c>
      <c r="K249" s="6">
        <f t="shared" si="34"/>
        <v>6783</v>
      </c>
      <c r="L249" s="6">
        <f t="shared" si="34"/>
        <v>6727</v>
      </c>
      <c r="M249" s="6">
        <f t="shared" si="34"/>
        <v>6727</v>
      </c>
      <c r="N249" s="6">
        <f t="shared" si="34"/>
        <v>6727</v>
      </c>
      <c r="O249" s="61"/>
      <c r="P249" s="18"/>
      <c r="Q249" s="18"/>
      <c r="R249" s="18"/>
    </row>
    <row r="250" spans="3:18" ht="36" customHeight="1">
      <c r="C250" s="44" t="s">
        <v>73</v>
      </c>
      <c r="D250" s="32" t="s">
        <v>39</v>
      </c>
      <c r="E250" s="12"/>
      <c r="F250" s="12"/>
      <c r="G250" s="12"/>
      <c r="H250" s="12"/>
      <c r="I250" s="12"/>
      <c r="J250" s="6"/>
      <c r="K250" s="6"/>
      <c r="L250" s="6"/>
      <c r="M250" s="6"/>
      <c r="N250" s="6"/>
      <c r="O250" s="59">
        <v>3</v>
      </c>
      <c r="P250" s="18"/>
      <c r="Q250" s="18"/>
      <c r="R250" s="18"/>
    </row>
    <row r="251" spans="3:18">
      <c r="C251" s="45"/>
      <c r="D251" s="14" t="s">
        <v>15</v>
      </c>
      <c r="E251" s="12"/>
      <c r="F251" s="12"/>
      <c r="G251" s="12"/>
      <c r="H251" s="12"/>
      <c r="I251" s="12"/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60"/>
      <c r="P251" s="18"/>
      <c r="Q251" s="18"/>
      <c r="R251" s="18"/>
    </row>
    <row r="252" spans="3:18">
      <c r="C252" s="45"/>
      <c r="D252" s="14" t="s">
        <v>1</v>
      </c>
      <c r="E252" s="12"/>
      <c r="F252" s="12"/>
      <c r="G252" s="12"/>
      <c r="H252" s="12"/>
      <c r="I252" s="12"/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60"/>
      <c r="P252" s="18"/>
      <c r="Q252" s="18"/>
      <c r="R252" s="18"/>
    </row>
    <row r="253" spans="3:18">
      <c r="C253" s="45"/>
      <c r="D253" s="14" t="s">
        <v>2</v>
      </c>
      <c r="E253" s="12">
        <v>921</v>
      </c>
      <c r="F253" s="12">
        <v>21</v>
      </c>
      <c r="G253" s="12">
        <v>0</v>
      </c>
      <c r="H253" s="12">
        <v>19</v>
      </c>
      <c r="I253" s="12">
        <v>82300</v>
      </c>
      <c r="J253" s="7">
        <v>6759</v>
      </c>
      <c r="K253" s="7">
        <v>6783</v>
      </c>
      <c r="L253" s="7">
        <v>6727</v>
      </c>
      <c r="M253" s="7">
        <v>6727</v>
      </c>
      <c r="N253" s="7">
        <v>6727</v>
      </c>
      <c r="O253" s="60"/>
      <c r="P253" s="18"/>
      <c r="Q253" s="18"/>
      <c r="R253" s="18"/>
    </row>
    <row r="254" spans="3:18">
      <c r="C254" s="45"/>
      <c r="D254" s="14" t="s">
        <v>0</v>
      </c>
      <c r="E254" s="12"/>
      <c r="F254" s="12"/>
      <c r="G254" s="12"/>
      <c r="H254" s="12"/>
      <c r="I254" s="12"/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60"/>
      <c r="P254" s="18"/>
      <c r="Q254" s="18"/>
      <c r="R254" s="18"/>
    </row>
    <row r="255" spans="3:18">
      <c r="C255" s="46"/>
      <c r="D255" s="13" t="s">
        <v>3</v>
      </c>
      <c r="E255" s="12"/>
      <c r="F255" s="12"/>
      <c r="G255" s="12"/>
      <c r="H255" s="12"/>
      <c r="I255" s="12"/>
      <c r="J255" s="6">
        <f t="shared" ref="J255:N255" si="35">J251+J252+J253+J254</f>
        <v>6759</v>
      </c>
      <c r="K255" s="6">
        <f t="shared" si="35"/>
        <v>6783</v>
      </c>
      <c r="L255" s="6">
        <f t="shared" si="35"/>
        <v>6727</v>
      </c>
      <c r="M255" s="6">
        <f t="shared" si="35"/>
        <v>6727</v>
      </c>
      <c r="N255" s="6">
        <f t="shared" si="35"/>
        <v>6727</v>
      </c>
      <c r="O255" s="61"/>
      <c r="P255" s="18"/>
      <c r="Q255" s="18"/>
      <c r="R255" s="18"/>
    </row>
    <row r="256" spans="3:18" ht="32.25" customHeight="1">
      <c r="C256" s="44" t="s">
        <v>48</v>
      </c>
      <c r="D256" s="23" t="s">
        <v>27</v>
      </c>
      <c r="E256" s="12"/>
      <c r="F256" s="12"/>
      <c r="G256" s="12"/>
      <c r="H256" s="12"/>
      <c r="I256" s="12"/>
      <c r="J256" s="6"/>
      <c r="K256" s="6"/>
      <c r="L256" s="6"/>
      <c r="M256" s="6"/>
      <c r="N256" s="6"/>
      <c r="O256" s="59">
        <v>3</v>
      </c>
      <c r="P256" s="18"/>
      <c r="Q256" s="18"/>
      <c r="R256" s="18"/>
    </row>
    <row r="257" spans="3:18">
      <c r="C257" s="45"/>
      <c r="D257" s="14" t="s">
        <v>15</v>
      </c>
      <c r="E257" s="12"/>
      <c r="F257" s="12"/>
      <c r="G257" s="12"/>
      <c r="H257" s="12"/>
      <c r="I257" s="12"/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60"/>
      <c r="P257" s="18"/>
      <c r="Q257" s="18"/>
      <c r="R257" s="18"/>
    </row>
    <row r="258" spans="3:18">
      <c r="C258" s="45"/>
      <c r="D258" s="14" t="s">
        <v>1</v>
      </c>
      <c r="E258" s="12"/>
      <c r="F258" s="12"/>
      <c r="G258" s="12"/>
      <c r="H258" s="12"/>
      <c r="I258" s="12"/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60"/>
      <c r="P258" s="18"/>
      <c r="Q258" s="18"/>
      <c r="R258" s="18"/>
    </row>
    <row r="259" spans="3:18">
      <c r="C259" s="45"/>
      <c r="D259" s="14" t="s">
        <v>2</v>
      </c>
      <c r="E259" s="12">
        <v>921</v>
      </c>
      <c r="F259" s="12">
        <v>21</v>
      </c>
      <c r="G259" s="12">
        <v>0</v>
      </c>
      <c r="H259" s="12">
        <v>20</v>
      </c>
      <c r="I259" s="12">
        <v>82450</v>
      </c>
      <c r="J259" s="7">
        <v>50437</v>
      </c>
      <c r="K259" s="7">
        <v>0</v>
      </c>
      <c r="L259" s="7">
        <v>0</v>
      </c>
      <c r="M259" s="7">
        <v>0</v>
      </c>
      <c r="N259" s="7">
        <v>0</v>
      </c>
      <c r="O259" s="60"/>
      <c r="P259" s="18"/>
      <c r="Q259" s="18"/>
      <c r="R259" s="18"/>
    </row>
    <row r="260" spans="3:18">
      <c r="C260" s="45"/>
      <c r="D260" s="14" t="s">
        <v>0</v>
      </c>
      <c r="E260" s="12"/>
      <c r="F260" s="12"/>
      <c r="G260" s="12"/>
      <c r="H260" s="12"/>
      <c r="I260" s="12"/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60"/>
      <c r="P260" s="18"/>
      <c r="Q260" s="18"/>
      <c r="R260" s="18"/>
    </row>
    <row r="261" spans="3:18">
      <c r="C261" s="46"/>
      <c r="D261" s="13" t="s">
        <v>3</v>
      </c>
      <c r="E261" s="12"/>
      <c r="F261" s="12"/>
      <c r="G261" s="12"/>
      <c r="H261" s="12"/>
      <c r="I261" s="12"/>
      <c r="J261" s="6">
        <f t="shared" ref="J261:L261" si="36">J257+J258+J259+J260</f>
        <v>50437</v>
      </c>
      <c r="K261" s="6">
        <f t="shared" si="36"/>
        <v>0</v>
      </c>
      <c r="L261" s="6">
        <f t="shared" si="36"/>
        <v>0</v>
      </c>
      <c r="M261" s="6">
        <f t="shared" ref="M261:N261" si="37">M257+M258+M259+M260</f>
        <v>0</v>
      </c>
      <c r="N261" s="6">
        <f t="shared" si="37"/>
        <v>0</v>
      </c>
      <c r="O261" s="61"/>
      <c r="P261" s="18"/>
      <c r="Q261" s="18"/>
      <c r="R261" s="18"/>
    </row>
    <row r="262" spans="3:18" ht="78.75">
      <c r="C262" s="44" t="s">
        <v>49</v>
      </c>
      <c r="D262" s="23" t="s">
        <v>32</v>
      </c>
      <c r="E262" s="12"/>
      <c r="F262" s="12"/>
      <c r="G262" s="12"/>
      <c r="H262" s="12"/>
      <c r="I262" s="12"/>
      <c r="J262" s="6"/>
      <c r="K262" s="6"/>
      <c r="L262" s="6"/>
      <c r="M262" s="6"/>
      <c r="N262" s="6"/>
      <c r="O262" s="59">
        <v>3</v>
      </c>
      <c r="P262" s="18"/>
      <c r="Q262" s="18"/>
      <c r="R262" s="18"/>
    </row>
    <row r="263" spans="3:18">
      <c r="C263" s="45"/>
      <c r="D263" s="14" t="s">
        <v>15</v>
      </c>
      <c r="E263" s="12"/>
      <c r="F263" s="12"/>
      <c r="G263" s="12"/>
      <c r="H263" s="12"/>
      <c r="I263" s="12"/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60"/>
      <c r="P263" s="18"/>
      <c r="Q263" s="18"/>
      <c r="R263" s="18"/>
    </row>
    <row r="264" spans="3:18">
      <c r="C264" s="45"/>
      <c r="D264" s="14" t="s">
        <v>1</v>
      </c>
      <c r="E264" s="12"/>
      <c r="F264" s="12"/>
      <c r="G264" s="12"/>
      <c r="H264" s="12"/>
      <c r="I264" s="12"/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60"/>
      <c r="P264" s="18"/>
      <c r="Q264" s="18"/>
      <c r="R264" s="18"/>
    </row>
    <row r="265" spans="3:18">
      <c r="C265" s="45"/>
      <c r="D265" s="14" t="s">
        <v>2</v>
      </c>
      <c r="E265" s="12">
        <v>921</v>
      </c>
      <c r="F265" s="12">
        <v>21</v>
      </c>
      <c r="G265" s="12">
        <v>0</v>
      </c>
      <c r="H265" s="12">
        <v>21</v>
      </c>
      <c r="I265" s="12">
        <v>84400</v>
      </c>
      <c r="J265" s="7">
        <v>8277</v>
      </c>
      <c r="K265" s="7">
        <v>6907</v>
      </c>
      <c r="L265" s="7">
        <v>6983</v>
      </c>
      <c r="M265" s="7">
        <v>6983</v>
      </c>
      <c r="N265" s="7">
        <v>6983</v>
      </c>
      <c r="O265" s="60"/>
      <c r="P265" s="18"/>
      <c r="Q265" s="18"/>
      <c r="R265" s="18"/>
    </row>
    <row r="266" spans="3:18">
      <c r="C266" s="45"/>
      <c r="D266" s="14" t="s">
        <v>0</v>
      </c>
      <c r="E266" s="12"/>
      <c r="F266" s="12"/>
      <c r="G266" s="12"/>
      <c r="H266" s="12"/>
      <c r="I266" s="12"/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60"/>
      <c r="P266" s="18"/>
      <c r="Q266" s="18"/>
      <c r="R266" s="18"/>
    </row>
    <row r="267" spans="3:18">
      <c r="C267" s="46"/>
      <c r="D267" s="13" t="s">
        <v>3</v>
      </c>
      <c r="E267" s="12"/>
      <c r="F267" s="12"/>
      <c r="G267" s="12"/>
      <c r="H267" s="12"/>
      <c r="I267" s="12"/>
      <c r="J267" s="6">
        <f t="shared" ref="J267:N267" si="38">J263+J264+J265+J266</f>
        <v>8277</v>
      </c>
      <c r="K267" s="6">
        <f t="shared" si="38"/>
        <v>6907</v>
      </c>
      <c r="L267" s="6">
        <f t="shared" si="38"/>
        <v>6983</v>
      </c>
      <c r="M267" s="6">
        <f t="shared" si="38"/>
        <v>6983</v>
      </c>
      <c r="N267" s="6">
        <f t="shared" si="38"/>
        <v>6983</v>
      </c>
      <c r="O267" s="61"/>
      <c r="P267" s="18"/>
      <c r="Q267" s="18"/>
      <c r="R267" s="18"/>
    </row>
    <row r="268" spans="3:18" ht="38.25" customHeight="1">
      <c r="C268" s="44" t="s">
        <v>50</v>
      </c>
      <c r="D268" s="23" t="s">
        <v>75</v>
      </c>
      <c r="E268" s="12"/>
      <c r="F268" s="12"/>
      <c r="G268" s="12"/>
      <c r="H268" s="12"/>
      <c r="I268" s="12"/>
      <c r="J268" s="6"/>
      <c r="K268" s="6"/>
      <c r="L268" s="6"/>
      <c r="M268" s="6"/>
      <c r="N268" s="6"/>
      <c r="O268" s="59">
        <v>2</v>
      </c>
      <c r="P268" s="18"/>
      <c r="Q268" s="18"/>
      <c r="R268" s="18"/>
    </row>
    <row r="269" spans="3:18">
      <c r="C269" s="45"/>
      <c r="D269" s="14" t="s">
        <v>15</v>
      </c>
      <c r="E269" s="15"/>
      <c r="F269" s="15"/>
      <c r="G269" s="15"/>
      <c r="H269" s="15"/>
      <c r="I269" s="15"/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60"/>
      <c r="P269" s="18"/>
      <c r="Q269" s="18"/>
      <c r="R269" s="18"/>
    </row>
    <row r="270" spans="3:18">
      <c r="C270" s="45"/>
      <c r="D270" s="14" t="s">
        <v>1</v>
      </c>
      <c r="E270" s="17">
        <v>921</v>
      </c>
      <c r="F270" s="17">
        <v>21</v>
      </c>
      <c r="G270" s="17">
        <v>0</v>
      </c>
      <c r="H270" s="17">
        <v>17</v>
      </c>
      <c r="I270" s="17" t="s">
        <v>69</v>
      </c>
      <c r="J270" s="7">
        <f>J276</f>
        <v>670526.31940000004</v>
      </c>
      <c r="K270" s="7">
        <f t="shared" ref="K270:L270" si="39">K276</f>
        <v>0</v>
      </c>
      <c r="L270" s="7">
        <f t="shared" si="39"/>
        <v>0</v>
      </c>
      <c r="M270" s="7">
        <v>0</v>
      </c>
      <c r="N270" s="7">
        <v>0</v>
      </c>
      <c r="O270" s="60"/>
      <c r="P270" s="18"/>
      <c r="Q270" s="18"/>
      <c r="R270" s="18"/>
    </row>
    <row r="271" spans="3:18">
      <c r="C271" s="45"/>
      <c r="D271" s="14" t="s">
        <v>2</v>
      </c>
      <c r="E271" s="17">
        <v>921</v>
      </c>
      <c r="F271" s="17">
        <v>21</v>
      </c>
      <c r="G271" s="17">
        <v>0</v>
      </c>
      <c r="H271" s="17">
        <v>17</v>
      </c>
      <c r="I271" s="17" t="s">
        <v>69</v>
      </c>
      <c r="J271" s="7">
        <f t="shared" ref="J271:M272" si="40">J277</f>
        <v>13684.2106</v>
      </c>
      <c r="K271" s="7">
        <f t="shared" si="40"/>
        <v>0</v>
      </c>
      <c r="L271" s="7">
        <f t="shared" si="40"/>
        <v>0</v>
      </c>
      <c r="M271" s="7">
        <f t="shared" si="40"/>
        <v>0</v>
      </c>
      <c r="N271" s="7">
        <v>0</v>
      </c>
      <c r="O271" s="60"/>
      <c r="P271" s="18"/>
      <c r="Q271" s="18"/>
      <c r="R271" s="18"/>
    </row>
    <row r="272" spans="3:18">
      <c r="C272" s="45"/>
      <c r="D272" s="14" t="s">
        <v>0</v>
      </c>
      <c r="E272" s="16"/>
      <c r="F272" s="16"/>
      <c r="G272" s="16"/>
      <c r="H272" s="16"/>
      <c r="I272" s="16"/>
      <c r="J272" s="7">
        <f t="shared" si="40"/>
        <v>0</v>
      </c>
      <c r="K272" s="7">
        <v>0</v>
      </c>
      <c r="L272" s="7">
        <v>0</v>
      </c>
      <c r="M272" s="7">
        <v>0</v>
      </c>
      <c r="N272" s="7">
        <v>0</v>
      </c>
      <c r="O272" s="60"/>
      <c r="P272" s="18"/>
      <c r="Q272" s="18"/>
      <c r="R272" s="18"/>
    </row>
    <row r="273" spans="3:18">
      <c r="C273" s="46"/>
      <c r="D273" s="13" t="s">
        <v>3</v>
      </c>
      <c r="E273" s="16"/>
      <c r="F273" s="16"/>
      <c r="G273" s="16"/>
      <c r="H273" s="16"/>
      <c r="I273" s="16"/>
      <c r="J273" s="6">
        <f t="shared" ref="J273:N273" si="41">J269+J270+J271+J272</f>
        <v>684210.53</v>
      </c>
      <c r="K273" s="6">
        <f t="shared" si="41"/>
        <v>0</v>
      </c>
      <c r="L273" s="6">
        <f t="shared" si="41"/>
        <v>0</v>
      </c>
      <c r="M273" s="6">
        <f t="shared" si="41"/>
        <v>0</v>
      </c>
      <c r="N273" s="6">
        <f t="shared" si="41"/>
        <v>0</v>
      </c>
      <c r="O273" s="61"/>
      <c r="P273" s="18"/>
      <c r="Q273" s="18"/>
      <c r="R273" s="18"/>
    </row>
    <row r="274" spans="3:18" ht="31.5">
      <c r="C274" s="44" t="s">
        <v>105</v>
      </c>
      <c r="D274" s="23" t="s">
        <v>85</v>
      </c>
      <c r="E274" s="16"/>
      <c r="F274" s="16"/>
      <c r="G274" s="16"/>
      <c r="H274" s="16"/>
      <c r="I274" s="16"/>
      <c r="J274" s="6"/>
      <c r="K274" s="6"/>
      <c r="L274" s="6"/>
      <c r="M274" s="6"/>
      <c r="N274" s="6"/>
      <c r="O274" s="25"/>
      <c r="P274" s="18"/>
      <c r="Q274" s="18"/>
      <c r="R274" s="18"/>
    </row>
    <row r="275" spans="3:18">
      <c r="C275" s="45"/>
      <c r="D275" s="14" t="s">
        <v>15</v>
      </c>
      <c r="E275" s="16"/>
      <c r="F275" s="16"/>
      <c r="G275" s="16"/>
      <c r="H275" s="16"/>
      <c r="I275" s="16"/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25"/>
      <c r="P275" s="18"/>
      <c r="Q275" s="18"/>
      <c r="R275" s="18"/>
    </row>
    <row r="276" spans="3:18">
      <c r="C276" s="45"/>
      <c r="D276" s="14" t="s">
        <v>1</v>
      </c>
      <c r="E276" s="17">
        <v>921</v>
      </c>
      <c r="F276" s="17">
        <v>21</v>
      </c>
      <c r="G276" s="17">
        <v>0</v>
      </c>
      <c r="H276" s="17">
        <v>17</v>
      </c>
      <c r="I276" s="17" t="s">
        <v>69</v>
      </c>
      <c r="J276" s="7">
        <f>J279-J277</f>
        <v>670526.31940000004</v>
      </c>
      <c r="K276" s="7">
        <v>0</v>
      </c>
      <c r="L276" s="7">
        <v>0</v>
      </c>
      <c r="M276" s="7">
        <v>0</v>
      </c>
      <c r="N276" s="7">
        <v>0</v>
      </c>
      <c r="O276" s="25"/>
      <c r="P276" s="18"/>
      <c r="Q276" s="18"/>
      <c r="R276" s="18"/>
    </row>
    <row r="277" spans="3:18">
      <c r="C277" s="45"/>
      <c r="D277" s="14" t="s">
        <v>2</v>
      </c>
      <c r="E277" s="17">
        <v>921</v>
      </c>
      <c r="F277" s="17">
        <v>21</v>
      </c>
      <c r="G277" s="17">
        <v>0</v>
      </c>
      <c r="H277" s="17">
        <v>17</v>
      </c>
      <c r="I277" s="17" t="s">
        <v>69</v>
      </c>
      <c r="J277" s="7">
        <f>J279*2%</f>
        <v>13684.2106</v>
      </c>
      <c r="K277" s="7">
        <v>0</v>
      </c>
      <c r="L277" s="7">
        <v>0</v>
      </c>
      <c r="M277" s="7">
        <v>0</v>
      </c>
      <c r="N277" s="7">
        <v>0</v>
      </c>
      <c r="O277" s="25">
        <v>2</v>
      </c>
      <c r="P277" s="18"/>
      <c r="Q277" s="18"/>
      <c r="R277" s="18"/>
    </row>
    <row r="278" spans="3:18">
      <c r="C278" s="45"/>
      <c r="D278" s="14" t="s">
        <v>0</v>
      </c>
      <c r="E278" s="16"/>
      <c r="F278" s="16"/>
      <c r="G278" s="16"/>
      <c r="H278" s="16"/>
      <c r="I278" s="16"/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25"/>
      <c r="P278" s="18"/>
      <c r="Q278" s="18"/>
      <c r="R278" s="18"/>
    </row>
    <row r="279" spans="3:18">
      <c r="C279" s="46"/>
      <c r="D279" s="13" t="s">
        <v>3</v>
      </c>
      <c r="E279" s="16"/>
      <c r="F279" s="16"/>
      <c r="G279" s="16"/>
      <c r="H279" s="16"/>
      <c r="I279" s="16"/>
      <c r="J279" s="6">
        <v>684210.53</v>
      </c>
      <c r="K279" s="6">
        <f t="shared" ref="K279:L279" si="42">K275+K276+K277+K278</f>
        <v>0</v>
      </c>
      <c r="L279" s="6">
        <f t="shared" si="42"/>
        <v>0</v>
      </c>
      <c r="M279" s="6">
        <f t="shared" ref="M279:N279" si="43">M275+M276+M277+M278</f>
        <v>0</v>
      </c>
      <c r="N279" s="6">
        <f t="shared" si="43"/>
        <v>0</v>
      </c>
      <c r="O279" s="25"/>
      <c r="P279" s="18"/>
      <c r="Q279" s="18"/>
      <c r="R279" s="18"/>
    </row>
    <row r="280" spans="3:18" ht="49.5" customHeight="1">
      <c r="C280" s="44" t="s">
        <v>51</v>
      </c>
      <c r="D280" s="23" t="s">
        <v>67</v>
      </c>
      <c r="E280" s="12"/>
      <c r="F280" s="12"/>
      <c r="G280" s="12"/>
      <c r="H280" s="12"/>
      <c r="I280" s="12"/>
      <c r="J280" s="6"/>
      <c r="K280" s="6"/>
      <c r="L280" s="6"/>
      <c r="M280" s="6"/>
      <c r="N280" s="6"/>
      <c r="O280" s="59">
        <v>2</v>
      </c>
      <c r="P280" s="18"/>
      <c r="Q280" s="18"/>
      <c r="R280" s="18"/>
    </row>
    <row r="281" spans="3:18">
      <c r="C281" s="45"/>
      <c r="D281" s="14" t="s">
        <v>15</v>
      </c>
      <c r="E281" s="15"/>
      <c r="F281" s="15"/>
      <c r="G281" s="15"/>
      <c r="H281" s="15"/>
      <c r="I281" s="15"/>
      <c r="J281" s="7">
        <v>0</v>
      </c>
      <c r="K281" s="7">
        <v>0</v>
      </c>
      <c r="L281" s="6">
        <v>0</v>
      </c>
      <c r="M281" s="6">
        <v>0</v>
      </c>
      <c r="N281" s="7">
        <v>0</v>
      </c>
      <c r="O281" s="60"/>
      <c r="P281" s="18"/>
      <c r="Q281" s="18"/>
      <c r="R281" s="18"/>
    </row>
    <row r="282" spans="3:18">
      <c r="C282" s="45"/>
      <c r="D282" s="14" t="s">
        <v>1</v>
      </c>
      <c r="E282" s="17">
        <v>921</v>
      </c>
      <c r="F282" s="17">
        <v>21</v>
      </c>
      <c r="G282" s="17">
        <v>0</v>
      </c>
      <c r="H282" s="17">
        <v>17</v>
      </c>
      <c r="I282" s="17" t="s">
        <v>68</v>
      </c>
      <c r="J282" s="7">
        <f>3857711.2-1148063.37</f>
        <v>2709647.83</v>
      </c>
      <c r="K282" s="7">
        <v>0</v>
      </c>
      <c r="L282" s="6">
        <v>0</v>
      </c>
      <c r="M282" s="6">
        <v>0</v>
      </c>
      <c r="N282" s="7">
        <v>0</v>
      </c>
      <c r="O282" s="60"/>
      <c r="P282" s="31">
        <f>J282-2764946.77</f>
        <v>-55298.939999999944</v>
      </c>
      <c r="Q282" s="18"/>
      <c r="R282" s="18"/>
    </row>
    <row r="283" spans="3:18">
      <c r="C283" s="45"/>
      <c r="D283" s="14" t="s">
        <v>2</v>
      </c>
      <c r="E283" s="17">
        <v>921</v>
      </c>
      <c r="F283" s="17">
        <v>21</v>
      </c>
      <c r="G283" s="17">
        <v>0</v>
      </c>
      <c r="H283" s="17">
        <v>17</v>
      </c>
      <c r="I283" s="17" t="s">
        <v>68</v>
      </c>
      <c r="J283" s="7">
        <v>55298.94</v>
      </c>
      <c r="K283" s="7">
        <v>0</v>
      </c>
      <c r="L283" s="6">
        <v>0</v>
      </c>
      <c r="M283" s="6">
        <v>0</v>
      </c>
      <c r="N283" s="7">
        <v>0</v>
      </c>
      <c r="O283" s="60"/>
      <c r="P283" s="18"/>
      <c r="Q283" s="31">
        <f>J285-Q284</f>
        <v>-126245.33000000007</v>
      </c>
      <c r="R283" s="18"/>
    </row>
    <row r="284" spans="3:18">
      <c r="C284" s="45"/>
      <c r="D284" s="14" t="s">
        <v>0</v>
      </c>
      <c r="E284" s="16"/>
      <c r="F284" s="16"/>
      <c r="G284" s="16"/>
      <c r="H284" s="16"/>
      <c r="I284" s="16"/>
      <c r="J284" s="7">
        <v>0</v>
      </c>
      <c r="K284" s="7">
        <v>0</v>
      </c>
      <c r="L284" s="6">
        <v>0</v>
      </c>
      <c r="M284" s="6">
        <v>0</v>
      </c>
      <c r="N284" s="7">
        <v>0</v>
      </c>
      <c r="O284" s="60"/>
      <c r="P284" s="31">
        <f>J282+J283</f>
        <v>2764946.77</v>
      </c>
      <c r="Q284" s="18">
        <v>2891192.1</v>
      </c>
      <c r="R284" s="18"/>
    </row>
    <row r="285" spans="3:18" ht="23.25" customHeight="1">
      <c r="C285" s="45"/>
      <c r="D285" s="13" t="s">
        <v>3</v>
      </c>
      <c r="E285" s="16"/>
      <c r="F285" s="16"/>
      <c r="G285" s="16"/>
      <c r="H285" s="16"/>
      <c r="I285" s="16"/>
      <c r="J285" s="6">
        <f>J282+J283</f>
        <v>2764946.77</v>
      </c>
      <c r="K285" s="6">
        <f t="shared" ref="K285" si="44">K281+K282+K283+K284</f>
        <v>0</v>
      </c>
      <c r="L285" s="6">
        <f>L283</f>
        <v>0</v>
      </c>
      <c r="M285" s="6">
        <v>0</v>
      </c>
      <c r="N285" s="6">
        <f t="shared" ref="N285" si="45">N281+N282+N283+N284</f>
        <v>0</v>
      </c>
      <c r="O285" s="61"/>
      <c r="P285" s="18">
        <v>326623</v>
      </c>
      <c r="Q285" s="31">
        <f>L285-P285</f>
        <v>-326623</v>
      </c>
      <c r="R285" s="18"/>
    </row>
    <row r="286" spans="3:18" ht="31.5" customHeight="1">
      <c r="C286" s="44" t="s">
        <v>54</v>
      </c>
      <c r="D286" s="23" t="s">
        <v>34</v>
      </c>
      <c r="E286" s="16"/>
      <c r="F286" s="16"/>
      <c r="G286" s="16"/>
      <c r="H286" s="16"/>
      <c r="I286" s="16"/>
      <c r="J286" s="6"/>
      <c r="K286" s="6"/>
      <c r="L286" s="6"/>
      <c r="M286" s="6"/>
      <c r="N286" s="6"/>
      <c r="O286" s="59">
        <v>3</v>
      </c>
      <c r="P286" s="18"/>
      <c r="Q286" s="18"/>
      <c r="R286" s="18"/>
    </row>
    <row r="287" spans="3:18">
      <c r="C287" s="45"/>
      <c r="D287" s="14" t="s">
        <v>15</v>
      </c>
      <c r="E287" s="12"/>
      <c r="F287" s="12"/>
      <c r="G287" s="12"/>
      <c r="H287" s="12"/>
      <c r="I287" s="12"/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60"/>
      <c r="P287" s="18"/>
      <c r="Q287" s="18"/>
      <c r="R287" s="18"/>
    </row>
    <row r="288" spans="3:18">
      <c r="C288" s="45"/>
      <c r="D288" s="14" t="s">
        <v>1</v>
      </c>
      <c r="E288" s="12"/>
      <c r="F288" s="12"/>
      <c r="G288" s="12"/>
      <c r="H288" s="12"/>
      <c r="I288" s="12"/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60"/>
      <c r="P288" s="18"/>
      <c r="Q288" s="18"/>
      <c r="R288" s="18"/>
    </row>
    <row r="289" spans="3:18">
      <c r="C289" s="45"/>
      <c r="D289" s="14" t="s">
        <v>2</v>
      </c>
      <c r="E289" s="17">
        <v>921</v>
      </c>
      <c r="F289" s="17">
        <v>21</v>
      </c>
      <c r="G289" s="17">
        <v>0</v>
      </c>
      <c r="H289" s="17">
        <v>23</v>
      </c>
      <c r="I289" s="17">
        <v>80920</v>
      </c>
      <c r="J289" s="7">
        <f>100000+188905.81</f>
        <v>288905.81</v>
      </c>
      <c r="K289" s="7">
        <f>200000-150000</f>
        <v>50000</v>
      </c>
      <c r="L289" s="7">
        <v>200000</v>
      </c>
      <c r="M289" s="7">
        <v>100000</v>
      </c>
      <c r="N289" s="7">
        <v>100000</v>
      </c>
      <c r="O289" s="60"/>
      <c r="P289" s="18"/>
      <c r="Q289" s="18"/>
      <c r="R289" s="18"/>
    </row>
    <row r="290" spans="3:18">
      <c r="C290" s="45"/>
      <c r="D290" s="14" t="s">
        <v>0</v>
      </c>
      <c r="E290" s="12"/>
      <c r="F290" s="12"/>
      <c r="G290" s="12"/>
      <c r="H290" s="12"/>
      <c r="I290" s="12"/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60"/>
      <c r="P290" s="18"/>
      <c r="Q290" s="18"/>
      <c r="R290" s="18"/>
    </row>
    <row r="291" spans="3:18">
      <c r="C291" s="46"/>
      <c r="D291" s="13" t="s">
        <v>3</v>
      </c>
      <c r="E291" s="12"/>
      <c r="F291" s="12"/>
      <c r="G291" s="12"/>
      <c r="H291" s="12"/>
      <c r="I291" s="12"/>
      <c r="J291" s="6">
        <f t="shared" ref="J291:N291" si="46">J287+J288+J289+J290</f>
        <v>288905.81</v>
      </c>
      <c r="K291" s="6">
        <f t="shared" si="46"/>
        <v>50000</v>
      </c>
      <c r="L291" s="6">
        <f t="shared" si="46"/>
        <v>200000</v>
      </c>
      <c r="M291" s="6">
        <f t="shared" si="46"/>
        <v>100000</v>
      </c>
      <c r="N291" s="6">
        <f t="shared" si="46"/>
        <v>100000</v>
      </c>
      <c r="O291" s="61"/>
      <c r="P291" s="18"/>
      <c r="Q291" s="18"/>
      <c r="R291" s="18"/>
    </row>
    <row r="292" spans="3:18" ht="85.5" customHeight="1">
      <c r="C292" s="44" t="s">
        <v>106</v>
      </c>
      <c r="D292" s="23" t="s">
        <v>58</v>
      </c>
      <c r="E292" s="16"/>
      <c r="F292" s="16"/>
      <c r="G292" s="16"/>
      <c r="H292" s="16"/>
      <c r="I292" s="16"/>
      <c r="J292" s="7"/>
      <c r="K292" s="7"/>
      <c r="L292" s="7"/>
      <c r="M292" s="7"/>
      <c r="N292" s="7"/>
      <c r="O292" s="56">
        <v>3</v>
      </c>
      <c r="P292" s="18"/>
      <c r="Q292" s="18"/>
      <c r="R292" s="18"/>
    </row>
    <row r="293" spans="3:18" ht="18" customHeight="1">
      <c r="C293" s="45"/>
      <c r="D293" s="14" t="s">
        <v>15</v>
      </c>
      <c r="E293" s="16"/>
      <c r="F293" s="16"/>
      <c r="G293" s="16"/>
      <c r="H293" s="16"/>
      <c r="I293" s="16"/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57"/>
      <c r="P293" s="18"/>
      <c r="Q293" s="18"/>
      <c r="R293" s="18"/>
    </row>
    <row r="294" spans="3:18" ht="18" customHeight="1">
      <c r="C294" s="45"/>
      <c r="D294" s="14" t="s">
        <v>1</v>
      </c>
      <c r="E294" s="16"/>
      <c r="F294" s="16"/>
      <c r="G294" s="16"/>
      <c r="H294" s="16"/>
      <c r="I294" s="16"/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57"/>
      <c r="P294" s="18"/>
      <c r="Q294" s="18"/>
      <c r="R294" s="18"/>
    </row>
    <row r="295" spans="3:18" ht="18" customHeight="1">
      <c r="C295" s="45"/>
      <c r="D295" s="14" t="s">
        <v>2</v>
      </c>
      <c r="E295" s="16">
        <v>921</v>
      </c>
      <c r="F295" s="16">
        <v>21</v>
      </c>
      <c r="G295" s="16">
        <v>0</v>
      </c>
      <c r="H295" s="16">
        <v>11</v>
      </c>
      <c r="I295" s="16">
        <v>84230</v>
      </c>
      <c r="J295" s="7">
        <v>7013</v>
      </c>
      <c r="K295" s="7">
        <v>6715</v>
      </c>
      <c r="L295" s="7">
        <v>6779</v>
      </c>
      <c r="M295" s="7">
        <v>6779</v>
      </c>
      <c r="N295" s="7">
        <v>6779</v>
      </c>
      <c r="O295" s="57"/>
      <c r="P295" s="18"/>
      <c r="Q295" s="18"/>
      <c r="R295" s="18"/>
    </row>
    <row r="296" spans="3:18" ht="18" customHeight="1">
      <c r="C296" s="45"/>
      <c r="D296" s="14" t="s">
        <v>0</v>
      </c>
      <c r="E296" s="16"/>
      <c r="F296" s="16"/>
      <c r="G296" s="16"/>
      <c r="H296" s="16"/>
      <c r="I296" s="16"/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57"/>
      <c r="P296" s="18"/>
      <c r="Q296" s="18"/>
      <c r="R296" s="18"/>
    </row>
    <row r="297" spans="3:18" ht="18" customHeight="1">
      <c r="C297" s="46"/>
      <c r="D297" s="13" t="s">
        <v>3</v>
      </c>
      <c r="E297" s="16"/>
      <c r="F297" s="16"/>
      <c r="G297" s="16"/>
      <c r="H297" s="16"/>
      <c r="I297" s="16"/>
      <c r="J297" s="6">
        <f t="shared" ref="J297:K297" si="47">J293+J294+J295+J296</f>
        <v>7013</v>
      </c>
      <c r="K297" s="6">
        <f t="shared" si="47"/>
        <v>6715</v>
      </c>
      <c r="L297" s="7">
        <f>L295</f>
        <v>6779</v>
      </c>
      <c r="M297" s="7">
        <f>M295</f>
        <v>6779</v>
      </c>
      <c r="N297" s="7">
        <f>N295</f>
        <v>6779</v>
      </c>
      <c r="O297" s="58"/>
      <c r="P297" s="18"/>
      <c r="Q297" s="18"/>
      <c r="R297" s="18"/>
    </row>
    <row r="298" spans="3:18" ht="98.25" customHeight="1">
      <c r="C298" s="45" t="s">
        <v>81</v>
      </c>
      <c r="D298" s="23" t="s">
        <v>60</v>
      </c>
      <c r="E298" s="16"/>
      <c r="F298" s="16"/>
      <c r="G298" s="16"/>
      <c r="H298" s="16"/>
      <c r="I298" s="16"/>
      <c r="J298" s="6"/>
      <c r="K298" s="6"/>
      <c r="L298" s="7"/>
      <c r="M298" s="7"/>
      <c r="N298" s="7"/>
      <c r="O298" s="56">
        <v>1</v>
      </c>
      <c r="P298" s="18"/>
      <c r="Q298" s="18"/>
      <c r="R298" s="18"/>
    </row>
    <row r="299" spans="3:18" ht="18" customHeight="1">
      <c r="C299" s="45"/>
      <c r="D299" s="14" t="s">
        <v>15</v>
      </c>
      <c r="E299" s="16"/>
      <c r="F299" s="16"/>
      <c r="G299" s="16"/>
      <c r="H299" s="16"/>
      <c r="I299" s="16"/>
      <c r="J299" s="6">
        <v>0</v>
      </c>
      <c r="K299" s="6">
        <v>0</v>
      </c>
      <c r="L299" s="7">
        <v>0</v>
      </c>
      <c r="M299" s="7">
        <v>0</v>
      </c>
      <c r="N299" s="7">
        <v>0</v>
      </c>
      <c r="O299" s="57"/>
      <c r="P299" s="18"/>
      <c r="Q299" s="18"/>
      <c r="R299" s="18"/>
    </row>
    <row r="300" spans="3:18" ht="18" customHeight="1">
      <c r="C300" s="45"/>
      <c r="D300" s="14" t="s">
        <v>1</v>
      </c>
      <c r="E300" s="16"/>
      <c r="F300" s="16"/>
      <c r="G300" s="16"/>
      <c r="H300" s="16"/>
      <c r="I300" s="16"/>
      <c r="J300" s="6">
        <v>0</v>
      </c>
      <c r="K300" s="6">
        <v>0</v>
      </c>
      <c r="L300" s="7">
        <v>0</v>
      </c>
      <c r="M300" s="7">
        <v>0</v>
      </c>
      <c r="N300" s="7">
        <v>0</v>
      </c>
      <c r="O300" s="57"/>
      <c r="P300" s="18"/>
      <c r="Q300" s="18"/>
      <c r="R300" s="18"/>
    </row>
    <row r="301" spans="3:18" ht="18" customHeight="1">
      <c r="C301" s="45"/>
      <c r="D301" s="14" t="s">
        <v>2</v>
      </c>
      <c r="E301" s="16">
        <v>921</v>
      </c>
      <c r="F301" s="16">
        <v>21</v>
      </c>
      <c r="G301" s="16">
        <v>0</v>
      </c>
      <c r="H301" s="16">
        <v>21</v>
      </c>
      <c r="I301" s="16">
        <v>84240</v>
      </c>
      <c r="J301" s="6">
        <v>6309</v>
      </c>
      <c r="K301" s="6">
        <v>5996</v>
      </c>
      <c r="L301" s="7">
        <v>5928</v>
      </c>
      <c r="M301" s="7">
        <v>5928</v>
      </c>
      <c r="N301" s="7">
        <v>5928</v>
      </c>
      <c r="O301" s="57"/>
      <c r="P301" s="18"/>
      <c r="Q301" s="18"/>
      <c r="R301" s="18"/>
    </row>
    <row r="302" spans="3:18" ht="18" customHeight="1">
      <c r="C302" s="45"/>
      <c r="D302" s="14" t="s">
        <v>0</v>
      </c>
      <c r="E302" s="16"/>
      <c r="F302" s="16"/>
      <c r="G302" s="16"/>
      <c r="H302" s="16"/>
      <c r="I302" s="16"/>
      <c r="J302" s="6">
        <v>0</v>
      </c>
      <c r="K302" s="6">
        <v>0</v>
      </c>
      <c r="L302" s="7">
        <v>0</v>
      </c>
      <c r="M302" s="7">
        <v>0</v>
      </c>
      <c r="N302" s="7">
        <v>0</v>
      </c>
      <c r="O302" s="57"/>
      <c r="P302" s="18"/>
      <c r="Q302" s="18"/>
      <c r="R302" s="18"/>
    </row>
    <row r="303" spans="3:18" ht="18" customHeight="1">
      <c r="C303" s="46"/>
      <c r="D303" s="13" t="s">
        <v>3</v>
      </c>
      <c r="E303" s="16"/>
      <c r="F303" s="16"/>
      <c r="G303" s="16"/>
      <c r="H303" s="16"/>
      <c r="I303" s="16"/>
      <c r="J303" s="6">
        <f>J301</f>
        <v>6309</v>
      </c>
      <c r="K303" s="6">
        <f t="shared" ref="K303" si="48">K301</f>
        <v>5996</v>
      </c>
      <c r="L303" s="6">
        <f t="shared" ref="L303:N303" si="49">L299+L300+L301+L302</f>
        <v>5928</v>
      </c>
      <c r="M303" s="6">
        <f t="shared" si="49"/>
        <v>5928</v>
      </c>
      <c r="N303" s="6">
        <f t="shared" si="49"/>
        <v>5928</v>
      </c>
      <c r="O303" s="58"/>
      <c r="P303" s="18"/>
      <c r="Q303" s="18"/>
      <c r="R303" s="18"/>
    </row>
    <row r="304" spans="3:18" ht="78.75">
      <c r="C304" s="55" t="s">
        <v>88</v>
      </c>
      <c r="D304" s="23" t="s">
        <v>82</v>
      </c>
      <c r="E304" s="16"/>
      <c r="F304" s="16"/>
      <c r="G304" s="16"/>
      <c r="H304" s="16"/>
      <c r="I304" s="16"/>
      <c r="J304" s="6"/>
      <c r="K304" s="6"/>
      <c r="L304" s="6"/>
      <c r="M304" s="6"/>
      <c r="N304" s="6"/>
      <c r="O304" s="62">
        <v>2</v>
      </c>
      <c r="P304" s="18"/>
      <c r="Q304" s="18"/>
      <c r="R304" s="18"/>
    </row>
    <row r="305" spans="3:18" ht="18" customHeight="1">
      <c r="C305" s="55"/>
      <c r="D305" s="14" t="s">
        <v>15</v>
      </c>
      <c r="E305" s="16"/>
      <c r="F305" s="16"/>
      <c r="G305" s="16"/>
      <c r="H305" s="16"/>
      <c r="I305" s="16"/>
      <c r="J305" s="6">
        <v>0</v>
      </c>
      <c r="K305" s="6">
        <v>0</v>
      </c>
      <c r="L305" s="6">
        <v>0</v>
      </c>
      <c r="M305" s="6">
        <v>0</v>
      </c>
      <c r="N305" s="7">
        <v>0</v>
      </c>
      <c r="O305" s="62"/>
      <c r="P305" s="18"/>
      <c r="Q305" s="18"/>
      <c r="R305" s="18"/>
    </row>
    <row r="306" spans="3:18" ht="18" customHeight="1">
      <c r="C306" s="55"/>
      <c r="D306" s="14" t="s">
        <v>1</v>
      </c>
      <c r="E306" s="16"/>
      <c r="F306" s="16"/>
      <c r="G306" s="16"/>
      <c r="H306" s="16"/>
      <c r="I306" s="16"/>
      <c r="J306" s="6">
        <v>0</v>
      </c>
      <c r="K306" s="6">
        <v>0</v>
      </c>
      <c r="L306" s="6">
        <v>0</v>
      </c>
      <c r="M306" s="6">
        <v>0</v>
      </c>
      <c r="N306" s="7">
        <v>0</v>
      </c>
      <c r="O306" s="62"/>
      <c r="P306" s="18"/>
      <c r="Q306" s="18"/>
      <c r="R306" s="18"/>
    </row>
    <row r="307" spans="3:18" ht="18" customHeight="1">
      <c r="C307" s="55"/>
      <c r="D307" s="14" t="s">
        <v>2</v>
      </c>
      <c r="E307" s="17">
        <v>921</v>
      </c>
      <c r="F307" s="17">
        <v>21</v>
      </c>
      <c r="G307" s="17">
        <v>0</v>
      </c>
      <c r="H307" s="17">
        <v>17</v>
      </c>
      <c r="I307" s="17">
        <v>81680</v>
      </c>
      <c r="J307" s="6">
        <f>76630+610506.48</f>
        <v>687136.48</v>
      </c>
      <c r="K307" s="6">
        <v>0</v>
      </c>
      <c r="L307" s="6">
        <v>0</v>
      </c>
      <c r="M307" s="6">
        <v>0</v>
      </c>
      <c r="N307" s="7">
        <v>0</v>
      </c>
      <c r="O307" s="62"/>
      <c r="P307" s="18"/>
      <c r="Q307" s="18"/>
      <c r="R307" s="18"/>
    </row>
    <row r="308" spans="3:18" ht="18" customHeight="1">
      <c r="C308" s="55"/>
      <c r="D308" s="14" t="s">
        <v>0</v>
      </c>
      <c r="E308" s="16"/>
      <c r="F308" s="16"/>
      <c r="G308" s="16"/>
      <c r="H308" s="16"/>
      <c r="I308" s="16"/>
      <c r="J308" s="6">
        <v>0</v>
      </c>
      <c r="K308" s="6">
        <v>0</v>
      </c>
      <c r="L308" s="6">
        <v>0</v>
      </c>
      <c r="M308" s="6">
        <v>0</v>
      </c>
      <c r="N308" s="7">
        <v>0</v>
      </c>
      <c r="O308" s="62"/>
      <c r="P308" s="18"/>
      <c r="Q308" s="18"/>
      <c r="R308" s="18"/>
    </row>
    <row r="309" spans="3:18" ht="18" customHeight="1">
      <c r="C309" s="55"/>
      <c r="D309" s="13" t="s">
        <v>3</v>
      </c>
      <c r="E309" s="16"/>
      <c r="F309" s="16"/>
      <c r="G309" s="16"/>
      <c r="H309" s="16"/>
      <c r="I309" s="16"/>
      <c r="J309" s="6">
        <f>J307</f>
        <v>687136.48</v>
      </c>
      <c r="K309" s="6">
        <v>0</v>
      </c>
      <c r="L309" s="6">
        <v>0</v>
      </c>
      <c r="M309" s="6">
        <v>0</v>
      </c>
      <c r="N309" s="6">
        <f t="shared" ref="N309" si="50">N305+N306+N307+N308</f>
        <v>0</v>
      </c>
      <c r="O309" s="62"/>
      <c r="P309" s="18"/>
      <c r="Q309" s="18"/>
      <c r="R309" s="18"/>
    </row>
    <row r="310" spans="3:18" ht="96" customHeight="1">
      <c r="C310" s="55" t="s">
        <v>101</v>
      </c>
      <c r="D310" s="23" t="s">
        <v>84</v>
      </c>
      <c r="E310" s="16"/>
      <c r="F310" s="16"/>
      <c r="G310" s="16"/>
      <c r="H310" s="16"/>
      <c r="I310" s="16"/>
      <c r="J310" s="6"/>
      <c r="K310" s="6"/>
      <c r="L310" s="6"/>
      <c r="M310" s="6"/>
      <c r="N310" s="6"/>
      <c r="O310" s="56">
        <v>2</v>
      </c>
      <c r="P310" s="18"/>
      <c r="Q310" s="18"/>
      <c r="R310" s="18"/>
    </row>
    <row r="311" spans="3:18" ht="18" customHeight="1">
      <c r="C311" s="55"/>
      <c r="D311" s="14" t="s">
        <v>15</v>
      </c>
      <c r="E311" s="16"/>
      <c r="F311" s="16"/>
      <c r="G311" s="16"/>
      <c r="H311" s="16"/>
      <c r="I311" s="16"/>
      <c r="J311" s="6">
        <v>0</v>
      </c>
      <c r="K311" s="6">
        <v>0</v>
      </c>
      <c r="L311" s="6">
        <v>0</v>
      </c>
      <c r="M311" s="6">
        <v>0</v>
      </c>
      <c r="N311" s="7">
        <v>0</v>
      </c>
      <c r="O311" s="57"/>
      <c r="P311" s="18"/>
      <c r="Q311" s="18"/>
      <c r="R311" s="18"/>
    </row>
    <row r="312" spans="3:18" ht="18" customHeight="1">
      <c r="C312" s="55"/>
      <c r="D312" s="14" t="s">
        <v>1</v>
      </c>
      <c r="E312" s="16"/>
      <c r="F312" s="16"/>
      <c r="G312" s="16"/>
      <c r="H312" s="16"/>
      <c r="I312" s="16"/>
      <c r="J312" s="6">
        <v>0</v>
      </c>
      <c r="K312" s="6">
        <v>0</v>
      </c>
      <c r="L312" s="6">
        <v>0</v>
      </c>
      <c r="M312" s="6">
        <v>0</v>
      </c>
      <c r="N312" s="7">
        <v>0</v>
      </c>
      <c r="O312" s="57"/>
      <c r="P312" s="18"/>
      <c r="Q312" s="18"/>
      <c r="R312" s="18"/>
    </row>
    <row r="313" spans="3:18" ht="18" customHeight="1">
      <c r="C313" s="55"/>
      <c r="D313" s="14" t="s">
        <v>2</v>
      </c>
      <c r="E313" s="17">
        <v>921</v>
      </c>
      <c r="F313" s="17">
        <v>21</v>
      </c>
      <c r="G313" s="17">
        <v>0</v>
      </c>
      <c r="H313" s="17">
        <v>17</v>
      </c>
      <c r="I313" s="17">
        <v>81870</v>
      </c>
      <c r="J313" s="6">
        <v>1291515.1299999999</v>
      </c>
      <c r="K313" s="6">
        <v>0</v>
      </c>
      <c r="L313" s="6">
        <v>0</v>
      </c>
      <c r="M313" s="6">
        <v>0</v>
      </c>
      <c r="N313" s="7">
        <v>0</v>
      </c>
      <c r="O313" s="57"/>
      <c r="P313" s="18"/>
      <c r="Q313" s="18"/>
      <c r="R313" s="18"/>
    </row>
    <row r="314" spans="3:18" ht="18" customHeight="1">
      <c r="C314" s="55"/>
      <c r="D314" s="14" t="s">
        <v>0</v>
      </c>
      <c r="E314" s="16"/>
      <c r="F314" s="16"/>
      <c r="G314" s="16"/>
      <c r="H314" s="16"/>
      <c r="I314" s="16"/>
      <c r="J314" s="6">
        <v>0</v>
      </c>
      <c r="K314" s="6">
        <v>0</v>
      </c>
      <c r="L314" s="6">
        <v>0</v>
      </c>
      <c r="M314" s="6">
        <v>0</v>
      </c>
      <c r="N314" s="7">
        <v>0</v>
      </c>
      <c r="O314" s="57"/>
      <c r="P314" s="18"/>
      <c r="Q314" s="18"/>
      <c r="R314" s="18"/>
    </row>
    <row r="315" spans="3:18" ht="18" customHeight="1">
      <c r="C315" s="55"/>
      <c r="D315" s="13" t="s">
        <v>3</v>
      </c>
      <c r="E315" s="16"/>
      <c r="F315" s="16"/>
      <c r="G315" s="16"/>
      <c r="H315" s="16"/>
      <c r="I315" s="16"/>
      <c r="J315" s="6">
        <f>J313</f>
        <v>1291515.1299999999</v>
      </c>
      <c r="K315" s="6">
        <v>0</v>
      </c>
      <c r="L315" s="6">
        <v>0</v>
      </c>
      <c r="M315" s="6">
        <v>0</v>
      </c>
      <c r="N315" s="6">
        <f t="shared" ref="N315" si="51">N311+N312+N313+N314</f>
        <v>0</v>
      </c>
      <c r="O315" s="57"/>
      <c r="P315" s="18"/>
      <c r="Q315" s="18"/>
      <c r="R315" s="18"/>
    </row>
    <row r="316" spans="3:18" ht="18" customHeight="1">
      <c r="C316" s="44" t="s">
        <v>102</v>
      </c>
      <c r="D316" s="23" t="s">
        <v>89</v>
      </c>
      <c r="E316" s="16"/>
      <c r="F316" s="16"/>
      <c r="G316" s="16"/>
      <c r="H316" s="16"/>
      <c r="I316" s="16"/>
      <c r="J316" s="6"/>
      <c r="K316" s="6"/>
      <c r="L316" s="6"/>
      <c r="M316" s="6"/>
      <c r="N316" s="6"/>
      <c r="O316" s="27"/>
      <c r="P316" s="18"/>
      <c r="Q316" s="18"/>
      <c r="R316" s="18"/>
    </row>
    <row r="317" spans="3:18" ht="18" customHeight="1">
      <c r="C317" s="45"/>
      <c r="D317" s="14" t="s">
        <v>15</v>
      </c>
      <c r="E317" s="16"/>
      <c r="F317" s="16"/>
      <c r="G317" s="16"/>
      <c r="H317" s="16"/>
      <c r="I317" s="16"/>
      <c r="J317" s="6">
        <v>0</v>
      </c>
      <c r="K317" s="6">
        <v>0</v>
      </c>
      <c r="L317" s="6">
        <v>0</v>
      </c>
      <c r="M317" s="6">
        <v>0</v>
      </c>
      <c r="N317" s="7">
        <v>0</v>
      </c>
      <c r="O317" s="27"/>
      <c r="P317" s="18"/>
      <c r="Q317" s="18"/>
      <c r="R317" s="18"/>
    </row>
    <row r="318" spans="3:18" ht="18" customHeight="1">
      <c r="C318" s="45"/>
      <c r="D318" s="14" t="s">
        <v>1</v>
      </c>
      <c r="E318" s="16"/>
      <c r="F318" s="16"/>
      <c r="G318" s="16"/>
      <c r="H318" s="16"/>
      <c r="I318" s="16"/>
      <c r="J318" s="6">
        <v>0</v>
      </c>
      <c r="K318" s="6">
        <v>0</v>
      </c>
      <c r="L318" s="6">
        <v>0</v>
      </c>
      <c r="M318" s="6">
        <v>0</v>
      </c>
      <c r="N318" s="7">
        <v>0</v>
      </c>
      <c r="O318" s="27"/>
      <c r="P318" s="18"/>
      <c r="Q318" s="18"/>
      <c r="R318" s="18"/>
    </row>
    <row r="319" spans="3:18" ht="18" customHeight="1">
      <c r="C319" s="45"/>
      <c r="D319" s="14" t="s">
        <v>2</v>
      </c>
      <c r="E319" s="16">
        <v>921</v>
      </c>
      <c r="F319" s="16">
        <v>21</v>
      </c>
      <c r="G319" s="16">
        <v>0</v>
      </c>
      <c r="H319" s="16">
        <v>23</v>
      </c>
      <c r="I319" s="16">
        <v>81750</v>
      </c>
      <c r="J319" s="6">
        <v>133000</v>
      </c>
      <c r="K319" s="6">
        <v>400000</v>
      </c>
      <c r="L319" s="6">
        <v>0</v>
      </c>
      <c r="M319" s="6">
        <v>0</v>
      </c>
      <c r="N319" s="7">
        <v>0</v>
      </c>
      <c r="O319" s="27"/>
      <c r="P319" s="18"/>
      <c r="Q319" s="18"/>
      <c r="R319" s="18"/>
    </row>
    <row r="320" spans="3:18" ht="18" customHeight="1">
      <c r="C320" s="45"/>
      <c r="D320" s="14" t="s">
        <v>0</v>
      </c>
      <c r="E320" s="16"/>
      <c r="F320" s="16"/>
      <c r="G320" s="16"/>
      <c r="H320" s="16"/>
      <c r="I320" s="16"/>
      <c r="J320" s="6">
        <v>0</v>
      </c>
      <c r="K320" s="6">
        <v>0</v>
      </c>
      <c r="L320" s="6">
        <v>0</v>
      </c>
      <c r="M320" s="6">
        <v>0</v>
      </c>
      <c r="N320" s="7">
        <v>0</v>
      </c>
      <c r="O320" s="27"/>
      <c r="P320" s="18"/>
      <c r="Q320" s="18"/>
      <c r="R320" s="18"/>
    </row>
    <row r="321" spans="3:18" ht="18" customHeight="1">
      <c r="C321" s="45"/>
      <c r="D321" s="13" t="s">
        <v>3</v>
      </c>
      <c r="E321" s="16"/>
      <c r="F321" s="16"/>
      <c r="G321" s="16"/>
      <c r="H321" s="16"/>
      <c r="I321" s="16"/>
      <c r="J321" s="6">
        <f>J319</f>
        <v>133000</v>
      </c>
      <c r="K321" s="6">
        <f t="shared" ref="K321:L321" si="52">K319</f>
        <v>400000</v>
      </c>
      <c r="L321" s="6">
        <f t="shared" si="52"/>
        <v>0</v>
      </c>
      <c r="M321" s="6">
        <f t="shared" ref="M321" si="53">M319</f>
        <v>0</v>
      </c>
      <c r="N321" s="6">
        <f t="shared" ref="N321" si="54">N317+N318+N319+N320</f>
        <v>0</v>
      </c>
      <c r="O321" s="27"/>
      <c r="P321" s="18"/>
      <c r="Q321" s="18"/>
      <c r="R321" s="18"/>
    </row>
    <row r="322" spans="3:18" ht="63">
      <c r="C322" s="45" t="s">
        <v>103</v>
      </c>
      <c r="D322" s="23" t="s">
        <v>59</v>
      </c>
      <c r="E322" s="16"/>
      <c r="F322" s="16"/>
      <c r="G322" s="16"/>
      <c r="H322" s="16"/>
      <c r="I322" s="16"/>
      <c r="J322" s="6"/>
      <c r="K322" s="6"/>
      <c r="L322" s="7"/>
      <c r="M322" s="7"/>
      <c r="N322" s="7"/>
      <c r="O322" s="56">
        <v>3</v>
      </c>
      <c r="P322" s="18"/>
      <c r="Q322" s="18"/>
      <c r="R322" s="18"/>
    </row>
    <row r="323" spans="3:18" ht="18" customHeight="1">
      <c r="C323" s="45"/>
      <c r="D323" s="14" t="s">
        <v>15</v>
      </c>
      <c r="E323" s="16"/>
      <c r="F323" s="16"/>
      <c r="G323" s="16"/>
      <c r="H323" s="16"/>
      <c r="I323" s="16"/>
      <c r="J323" s="6">
        <v>0</v>
      </c>
      <c r="K323" s="6">
        <v>0</v>
      </c>
      <c r="L323" s="7">
        <v>0</v>
      </c>
      <c r="M323" s="7">
        <v>0</v>
      </c>
      <c r="N323" s="7">
        <v>0</v>
      </c>
      <c r="O323" s="57"/>
      <c r="P323" s="18"/>
      <c r="Q323" s="18"/>
      <c r="R323" s="18"/>
    </row>
    <row r="324" spans="3:18" ht="18" customHeight="1">
      <c r="C324" s="45"/>
      <c r="D324" s="14" t="s">
        <v>1</v>
      </c>
      <c r="E324" s="16"/>
      <c r="F324" s="16"/>
      <c r="G324" s="16"/>
      <c r="H324" s="16"/>
      <c r="I324" s="16"/>
      <c r="J324" s="6">
        <v>0</v>
      </c>
      <c r="K324" s="6">
        <v>0</v>
      </c>
      <c r="L324" s="7">
        <v>0</v>
      </c>
      <c r="M324" s="7">
        <v>0</v>
      </c>
      <c r="N324" s="7">
        <v>0</v>
      </c>
      <c r="O324" s="57"/>
      <c r="P324" s="18"/>
      <c r="Q324" s="18"/>
      <c r="R324" s="18"/>
    </row>
    <row r="325" spans="3:18" ht="18" customHeight="1">
      <c r="C325" s="45"/>
      <c r="D325" s="14" t="s">
        <v>2</v>
      </c>
      <c r="E325" s="16">
        <v>921</v>
      </c>
      <c r="F325" s="16">
        <v>21</v>
      </c>
      <c r="G325" s="16">
        <v>0</v>
      </c>
      <c r="H325" s="16">
        <v>21</v>
      </c>
      <c r="I325" s="16">
        <v>84330</v>
      </c>
      <c r="J325" s="6">
        <v>6309</v>
      </c>
      <c r="K325" s="6">
        <v>5996</v>
      </c>
      <c r="L325" s="7">
        <v>5928</v>
      </c>
      <c r="M325" s="7">
        <v>5928</v>
      </c>
      <c r="N325" s="7">
        <v>5928</v>
      </c>
      <c r="O325" s="57"/>
      <c r="P325" s="18"/>
      <c r="Q325" s="18"/>
      <c r="R325" s="18"/>
    </row>
    <row r="326" spans="3:18" ht="18" customHeight="1">
      <c r="C326" s="45"/>
      <c r="D326" s="14" t="s">
        <v>0</v>
      </c>
      <c r="E326" s="16"/>
      <c r="F326" s="16"/>
      <c r="G326" s="16"/>
      <c r="H326" s="16"/>
      <c r="I326" s="16"/>
      <c r="J326" s="6">
        <v>0</v>
      </c>
      <c r="K326" s="6">
        <v>0</v>
      </c>
      <c r="L326" s="7">
        <v>0</v>
      </c>
      <c r="M326" s="7">
        <v>0</v>
      </c>
      <c r="N326" s="7">
        <v>0</v>
      </c>
      <c r="O326" s="57"/>
      <c r="P326" s="18"/>
      <c r="Q326" s="18"/>
      <c r="R326" s="18"/>
    </row>
    <row r="327" spans="3:18" ht="18" customHeight="1">
      <c r="C327" s="46"/>
      <c r="D327" s="13" t="s">
        <v>3</v>
      </c>
      <c r="E327" s="16"/>
      <c r="F327" s="16"/>
      <c r="G327" s="16"/>
      <c r="H327" s="16"/>
      <c r="I327" s="16"/>
      <c r="J327" s="6">
        <f>J325</f>
        <v>6309</v>
      </c>
      <c r="K327" s="6">
        <f t="shared" ref="K327" si="55">K325</f>
        <v>5996</v>
      </c>
      <c r="L327" s="6">
        <f t="shared" ref="L327:N327" si="56">L323+L324+L325+L326</f>
        <v>5928</v>
      </c>
      <c r="M327" s="6">
        <f t="shared" si="56"/>
        <v>5928</v>
      </c>
      <c r="N327" s="6">
        <f t="shared" si="56"/>
        <v>5928</v>
      </c>
      <c r="O327" s="58"/>
      <c r="P327" s="18"/>
      <c r="Q327" s="18"/>
      <c r="R327" s="18"/>
    </row>
    <row r="328" spans="3:18" ht="38.25" customHeight="1">
      <c r="C328" s="44" t="s">
        <v>107</v>
      </c>
      <c r="D328" s="23" t="s">
        <v>110</v>
      </c>
      <c r="E328" s="16"/>
      <c r="F328" s="16"/>
      <c r="G328" s="16"/>
      <c r="H328" s="16"/>
      <c r="I328" s="16"/>
      <c r="J328" s="6"/>
      <c r="K328" s="6"/>
      <c r="L328" s="6"/>
      <c r="M328" s="6"/>
      <c r="N328" s="6"/>
      <c r="O328" s="27"/>
      <c r="P328" s="18"/>
      <c r="Q328" s="18"/>
      <c r="R328" s="18"/>
    </row>
    <row r="329" spans="3:18" ht="18" customHeight="1">
      <c r="C329" s="45"/>
      <c r="D329" s="14" t="s">
        <v>15</v>
      </c>
      <c r="E329" s="16"/>
      <c r="F329" s="16"/>
      <c r="G329" s="16"/>
      <c r="H329" s="16"/>
      <c r="I329" s="16"/>
      <c r="J329" s="6">
        <v>0</v>
      </c>
      <c r="K329" s="6">
        <v>0</v>
      </c>
      <c r="L329" s="6">
        <v>0</v>
      </c>
      <c r="M329" s="6">
        <v>0</v>
      </c>
      <c r="N329" s="7">
        <v>0</v>
      </c>
      <c r="O329" s="27"/>
      <c r="P329" s="18"/>
      <c r="Q329" s="18"/>
      <c r="R329" s="18"/>
    </row>
    <row r="330" spans="3:18" ht="18" customHeight="1">
      <c r="C330" s="45"/>
      <c r="D330" s="14" t="s">
        <v>1</v>
      </c>
      <c r="E330" s="16"/>
      <c r="F330" s="16"/>
      <c r="G330" s="16"/>
      <c r="H330" s="16"/>
      <c r="I330" s="16"/>
      <c r="J330" s="6">
        <v>0</v>
      </c>
      <c r="K330" s="6">
        <v>0</v>
      </c>
      <c r="L330" s="6">
        <v>0</v>
      </c>
      <c r="M330" s="6">
        <v>0</v>
      </c>
      <c r="N330" s="7">
        <v>0</v>
      </c>
      <c r="O330" s="27"/>
      <c r="P330" s="18"/>
      <c r="Q330" s="18"/>
      <c r="R330" s="18"/>
    </row>
    <row r="331" spans="3:18" ht="18" customHeight="1">
      <c r="C331" s="45"/>
      <c r="D331" s="14" t="s">
        <v>2</v>
      </c>
      <c r="E331" s="16">
        <v>921</v>
      </c>
      <c r="F331" s="16">
        <v>21</v>
      </c>
      <c r="G331" s="16">
        <v>0</v>
      </c>
      <c r="H331" s="16">
        <v>11</v>
      </c>
      <c r="I331" s="16">
        <v>83270</v>
      </c>
      <c r="J331" s="6">
        <v>0</v>
      </c>
      <c r="K331" s="6">
        <f>30000+37500</f>
        <v>67500</v>
      </c>
      <c r="L331" s="6">
        <v>0</v>
      </c>
      <c r="M331" s="6">
        <v>0</v>
      </c>
      <c r="N331" s="7">
        <v>0</v>
      </c>
      <c r="O331" s="27"/>
      <c r="P331" s="18"/>
      <c r="Q331" s="18"/>
      <c r="R331" s="18"/>
    </row>
    <row r="332" spans="3:18" ht="18" customHeight="1">
      <c r="C332" s="45"/>
      <c r="D332" s="14" t="s">
        <v>0</v>
      </c>
      <c r="E332" s="16"/>
      <c r="F332" s="16"/>
      <c r="G332" s="16"/>
      <c r="H332" s="16"/>
      <c r="I332" s="16"/>
      <c r="J332" s="6">
        <v>0</v>
      </c>
      <c r="K332" s="6">
        <v>0</v>
      </c>
      <c r="L332" s="6">
        <v>0</v>
      </c>
      <c r="M332" s="6">
        <v>0</v>
      </c>
      <c r="N332" s="7">
        <v>0</v>
      </c>
      <c r="O332" s="27"/>
      <c r="P332" s="18"/>
      <c r="Q332" s="18"/>
      <c r="R332" s="18"/>
    </row>
    <row r="333" spans="3:18" ht="18" customHeight="1">
      <c r="C333" s="46"/>
      <c r="D333" s="13" t="s">
        <v>3</v>
      </c>
      <c r="E333" s="16"/>
      <c r="F333" s="16"/>
      <c r="G333" s="16"/>
      <c r="H333" s="16"/>
      <c r="I333" s="16"/>
      <c r="J333" s="6">
        <v>0</v>
      </c>
      <c r="K333" s="6">
        <f>K331</f>
        <v>67500</v>
      </c>
      <c r="L333" s="6">
        <v>0</v>
      </c>
      <c r="M333" s="6">
        <v>0</v>
      </c>
      <c r="N333" s="6">
        <f t="shared" ref="N333" si="57">N329+N330+N331+N332</f>
        <v>0</v>
      </c>
      <c r="O333" s="27"/>
      <c r="P333" s="18"/>
      <c r="Q333" s="18"/>
      <c r="R333" s="18"/>
    </row>
    <row r="334" spans="3:18" ht="203.25" customHeight="1">
      <c r="C334" s="45" t="s">
        <v>109</v>
      </c>
      <c r="D334" s="23" t="s">
        <v>87</v>
      </c>
      <c r="E334" s="16"/>
      <c r="F334" s="16"/>
      <c r="G334" s="16"/>
      <c r="H334" s="16"/>
      <c r="I334" s="16"/>
      <c r="J334" s="6"/>
      <c r="K334" s="6"/>
      <c r="L334" s="7"/>
      <c r="M334" s="7"/>
      <c r="N334" s="7"/>
      <c r="O334" s="40">
        <v>3</v>
      </c>
      <c r="P334" s="18"/>
      <c r="Q334" s="18"/>
      <c r="R334" s="18"/>
    </row>
    <row r="335" spans="3:18" ht="18" customHeight="1">
      <c r="C335" s="45"/>
      <c r="D335" s="14" t="s">
        <v>15</v>
      </c>
      <c r="E335" s="16"/>
      <c r="F335" s="16"/>
      <c r="G335" s="16"/>
      <c r="H335" s="16"/>
      <c r="I335" s="16"/>
      <c r="J335" s="6">
        <v>0</v>
      </c>
      <c r="K335" s="6">
        <v>0</v>
      </c>
      <c r="L335" s="7">
        <v>0</v>
      </c>
      <c r="M335" s="7">
        <v>0</v>
      </c>
      <c r="N335" s="7">
        <v>0</v>
      </c>
      <c r="O335" s="40"/>
      <c r="P335" s="18"/>
      <c r="Q335" s="18"/>
      <c r="R335" s="18"/>
    </row>
    <row r="336" spans="3:18" ht="18" customHeight="1">
      <c r="C336" s="45"/>
      <c r="D336" s="14" t="s">
        <v>1</v>
      </c>
      <c r="E336" s="16"/>
      <c r="F336" s="16"/>
      <c r="G336" s="16"/>
      <c r="H336" s="16"/>
      <c r="I336" s="16"/>
      <c r="J336" s="6">
        <v>0</v>
      </c>
      <c r="K336" s="6">
        <v>0</v>
      </c>
      <c r="L336" s="7">
        <v>0</v>
      </c>
      <c r="M336" s="7">
        <v>0</v>
      </c>
      <c r="N336" s="7">
        <v>0</v>
      </c>
      <c r="O336" s="40"/>
      <c r="P336" s="18"/>
      <c r="Q336" s="18"/>
      <c r="R336" s="18"/>
    </row>
    <row r="337" spans="3:18" ht="18" customHeight="1">
      <c r="C337" s="45"/>
      <c r="D337" s="14" t="s">
        <v>2</v>
      </c>
      <c r="E337" s="16">
        <v>921</v>
      </c>
      <c r="F337" s="16">
        <v>21</v>
      </c>
      <c r="G337" s="16">
        <v>0</v>
      </c>
      <c r="H337" s="16">
        <v>21</v>
      </c>
      <c r="I337" s="16">
        <v>84350</v>
      </c>
      <c r="J337" s="6">
        <v>7013</v>
      </c>
      <c r="K337" s="6">
        <v>6715</v>
      </c>
      <c r="L337" s="7">
        <v>6779</v>
      </c>
      <c r="M337" s="7">
        <v>6779</v>
      </c>
      <c r="N337" s="7">
        <v>6779</v>
      </c>
      <c r="O337" s="40"/>
      <c r="P337" s="18"/>
      <c r="Q337" s="18"/>
      <c r="R337" s="18"/>
    </row>
    <row r="338" spans="3:18" ht="18" customHeight="1">
      <c r="C338" s="45"/>
      <c r="D338" s="14" t="s">
        <v>0</v>
      </c>
      <c r="E338" s="16"/>
      <c r="F338" s="16"/>
      <c r="G338" s="16"/>
      <c r="H338" s="16"/>
      <c r="I338" s="16"/>
      <c r="J338" s="6">
        <v>0</v>
      </c>
      <c r="K338" s="6">
        <v>0</v>
      </c>
      <c r="L338" s="7">
        <v>0</v>
      </c>
      <c r="M338" s="7">
        <v>0</v>
      </c>
      <c r="N338" s="7">
        <v>0</v>
      </c>
      <c r="O338" s="40"/>
      <c r="P338" s="18"/>
      <c r="Q338" s="18"/>
      <c r="R338" s="18"/>
    </row>
    <row r="339" spans="3:18" ht="18" customHeight="1">
      <c r="C339" s="46"/>
      <c r="D339" s="13" t="s">
        <v>3</v>
      </c>
      <c r="E339" s="16"/>
      <c r="F339" s="16"/>
      <c r="G339" s="16"/>
      <c r="H339" s="16"/>
      <c r="I339" s="16"/>
      <c r="J339" s="6">
        <f>J337</f>
        <v>7013</v>
      </c>
      <c r="K339" s="6">
        <f t="shared" ref="K339" si="58">K337</f>
        <v>6715</v>
      </c>
      <c r="L339" s="6">
        <f t="shared" ref="L339:N339" si="59">L335+L336+L337+L338</f>
        <v>6779</v>
      </c>
      <c r="M339" s="6">
        <f t="shared" si="59"/>
        <v>6779</v>
      </c>
      <c r="N339" s="6">
        <f t="shared" si="59"/>
        <v>6779</v>
      </c>
      <c r="O339" s="40"/>
      <c r="P339" s="18"/>
      <c r="Q339" s="18"/>
      <c r="R339" s="18"/>
    </row>
    <row r="340" spans="3:18" ht="78.75">
      <c r="C340" s="41"/>
      <c r="D340" s="23" t="s">
        <v>136</v>
      </c>
      <c r="E340" s="16"/>
      <c r="F340" s="16"/>
      <c r="G340" s="16"/>
      <c r="H340" s="16"/>
      <c r="I340" s="16"/>
      <c r="J340" s="6"/>
      <c r="K340" s="6"/>
      <c r="L340" s="6"/>
      <c r="M340" s="6"/>
      <c r="N340" s="6"/>
      <c r="O340" s="42"/>
      <c r="P340" s="18"/>
      <c r="Q340" s="18"/>
      <c r="R340" s="18"/>
    </row>
    <row r="341" spans="3:18" ht="18" customHeight="1">
      <c r="C341" s="41"/>
      <c r="D341" s="14" t="s">
        <v>15</v>
      </c>
      <c r="E341" s="16"/>
      <c r="F341" s="16"/>
      <c r="G341" s="16"/>
      <c r="H341" s="16"/>
      <c r="I341" s="16"/>
      <c r="J341" s="6">
        <v>0</v>
      </c>
      <c r="K341" s="6">
        <v>0</v>
      </c>
      <c r="L341" s="7">
        <v>0</v>
      </c>
      <c r="M341" s="7">
        <v>0</v>
      </c>
      <c r="N341" s="7">
        <v>0</v>
      </c>
      <c r="O341" s="42"/>
      <c r="P341" s="18"/>
      <c r="Q341" s="18"/>
      <c r="R341" s="18"/>
    </row>
    <row r="342" spans="3:18" ht="18" customHeight="1">
      <c r="C342" s="41"/>
      <c r="D342" s="14" t="s">
        <v>1</v>
      </c>
      <c r="E342" s="16"/>
      <c r="F342" s="16"/>
      <c r="G342" s="16"/>
      <c r="H342" s="16"/>
      <c r="I342" s="16"/>
      <c r="J342" s="6">
        <v>0</v>
      </c>
      <c r="K342" s="6">
        <v>0</v>
      </c>
      <c r="L342" s="7">
        <v>0</v>
      </c>
      <c r="M342" s="7">
        <v>0</v>
      </c>
      <c r="N342" s="7">
        <v>0</v>
      </c>
      <c r="O342" s="42"/>
      <c r="P342" s="18"/>
      <c r="Q342" s="18"/>
      <c r="R342" s="18"/>
    </row>
    <row r="343" spans="3:18" ht="18" customHeight="1">
      <c r="C343" s="41" t="s">
        <v>135</v>
      </c>
      <c r="D343" s="14" t="s">
        <v>2</v>
      </c>
      <c r="E343" s="16">
        <v>921</v>
      </c>
      <c r="F343" s="16">
        <v>21</v>
      </c>
      <c r="G343" s="16">
        <v>0</v>
      </c>
      <c r="H343" s="16">
        <v>24</v>
      </c>
      <c r="I343" s="16">
        <v>84260</v>
      </c>
      <c r="J343" s="6">
        <v>0</v>
      </c>
      <c r="K343" s="6">
        <v>0</v>
      </c>
      <c r="L343" s="7">
        <v>9297150</v>
      </c>
      <c r="M343" s="7">
        <v>0</v>
      </c>
      <c r="N343" s="7">
        <v>0</v>
      </c>
      <c r="O343" s="42"/>
      <c r="P343" s="18"/>
      <c r="Q343" s="18"/>
      <c r="R343" s="18"/>
    </row>
    <row r="344" spans="3:18" ht="18" customHeight="1">
      <c r="C344" s="41"/>
      <c r="D344" s="14" t="s">
        <v>0</v>
      </c>
      <c r="E344" s="16"/>
      <c r="F344" s="16"/>
      <c r="G344" s="16"/>
      <c r="H344" s="16"/>
      <c r="I344" s="16"/>
      <c r="J344" s="6">
        <v>0</v>
      </c>
      <c r="K344" s="6">
        <v>0</v>
      </c>
      <c r="L344" s="7">
        <v>0</v>
      </c>
      <c r="M344" s="7">
        <v>0</v>
      </c>
      <c r="N344" s="7">
        <v>0</v>
      </c>
      <c r="O344" s="42"/>
      <c r="P344" s="18"/>
      <c r="Q344" s="18"/>
      <c r="R344" s="18"/>
    </row>
    <row r="345" spans="3:18" ht="18" customHeight="1">
      <c r="C345" s="41"/>
      <c r="D345" s="13" t="s">
        <v>3</v>
      </c>
      <c r="E345" s="16"/>
      <c r="F345" s="16"/>
      <c r="G345" s="16"/>
      <c r="H345" s="16"/>
      <c r="I345" s="16"/>
      <c r="J345" s="6">
        <f>J343</f>
        <v>0</v>
      </c>
      <c r="K345" s="6">
        <f t="shared" ref="K345" si="60">K343</f>
        <v>0</v>
      </c>
      <c r="L345" s="6">
        <f t="shared" ref="L345:N345" si="61">L341+L342+L343+L344</f>
        <v>9297150</v>
      </c>
      <c r="M345" s="6">
        <f t="shared" si="61"/>
        <v>0</v>
      </c>
      <c r="N345" s="6">
        <f t="shared" si="61"/>
        <v>0</v>
      </c>
      <c r="O345" s="42"/>
      <c r="P345" s="18"/>
      <c r="Q345" s="18"/>
      <c r="R345" s="18"/>
    </row>
    <row r="346" spans="3:18">
      <c r="J346" s="20"/>
      <c r="K346" s="20"/>
      <c r="L346" s="19"/>
      <c r="M346" s="19"/>
      <c r="N346" s="19"/>
      <c r="O346" s="20"/>
    </row>
    <row r="347" spans="3:18">
      <c r="J347" s="20"/>
      <c r="K347" s="20"/>
      <c r="L347" s="19"/>
      <c r="M347" s="19"/>
      <c r="N347" s="19"/>
      <c r="O347" s="20"/>
    </row>
    <row r="348" spans="3:18">
      <c r="J348" s="20"/>
      <c r="K348" s="20"/>
      <c r="L348" s="19"/>
      <c r="M348" s="19"/>
      <c r="N348" s="19"/>
      <c r="O348" s="20"/>
    </row>
    <row r="349" spans="3:18">
      <c r="J349" s="20"/>
      <c r="K349" s="20"/>
      <c r="L349" s="19"/>
      <c r="M349" s="19"/>
      <c r="N349" s="19"/>
      <c r="O349" s="20"/>
    </row>
    <row r="350" spans="3:18">
      <c r="J350" s="21"/>
      <c r="K350" s="21"/>
      <c r="L350" s="19"/>
      <c r="M350" s="19"/>
      <c r="N350" s="19"/>
      <c r="O350" s="19"/>
    </row>
    <row r="351" spans="3:18">
      <c r="J351" s="20"/>
      <c r="K351" s="20"/>
      <c r="L351" s="19"/>
      <c r="M351" s="19"/>
      <c r="N351" s="19"/>
      <c r="O351" s="19"/>
    </row>
    <row r="352" spans="3:18">
      <c r="J352" s="20"/>
      <c r="K352" s="20"/>
      <c r="L352" s="19"/>
      <c r="M352" s="19"/>
      <c r="N352" s="19"/>
      <c r="O352" s="19"/>
    </row>
    <row r="353" spans="10:15">
      <c r="J353" s="20"/>
      <c r="K353" s="20"/>
      <c r="L353" s="19"/>
      <c r="M353" s="19"/>
      <c r="N353" s="19"/>
      <c r="O353" s="19"/>
    </row>
    <row r="354" spans="10:15">
      <c r="J354" s="20"/>
      <c r="K354" s="20"/>
      <c r="L354" s="19"/>
      <c r="M354" s="19"/>
      <c r="N354" s="19"/>
      <c r="O354" s="19"/>
    </row>
    <row r="355" spans="10:15">
      <c r="J355" s="20"/>
      <c r="K355" s="20"/>
      <c r="L355" s="19"/>
      <c r="M355" s="19"/>
      <c r="N355" s="19"/>
      <c r="O355" s="19"/>
    </row>
    <row r="356" spans="10:15">
      <c r="J356" s="19"/>
      <c r="K356" s="19"/>
      <c r="L356" s="19"/>
      <c r="M356" s="19"/>
      <c r="N356" s="19"/>
      <c r="O356" s="19"/>
    </row>
    <row r="357" spans="10:15">
      <c r="J357" s="19"/>
      <c r="K357" s="19"/>
      <c r="L357" s="19"/>
      <c r="M357" s="19"/>
      <c r="N357" s="19"/>
      <c r="O357" s="19"/>
    </row>
  </sheetData>
  <autoFilter ref="D8:O69">
    <filterColumn colId="9"/>
    <filterColumn colId="10"/>
  </autoFilter>
  <mergeCells count="86">
    <mergeCell ref="C334:C339"/>
    <mergeCell ref="C124:C129"/>
    <mergeCell ref="C130:C135"/>
    <mergeCell ref="C136:C141"/>
    <mergeCell ref="C142:C147"/>
    <mergeCell ref="C328:C333"/>
    <mergeCell ref="C148:C153"/>
    <mergeCell ref="C298:C303"/>
    <mergeCell ref="C322:C327"/>
    <mergeCell ref="C208:C213"/>
    <mergeCell ref="C214:C219"/>
    <mergeCell ref="C316:C321"/>
    <mergeCell ref="C310:C315"/>
    <mergeCell ref="C304:C309"/>
    <mergeCell ref="C8:C9"/>
    <mergeCell ref="D5:O5"/>
    <mergeCell ref="D6:O7"/>
    <mergeCell ref="D8:D9"/>
    <mergeCell ref="E8:I8"/>
    <mergeCell ref="L1:O3"/>
    <mergeCell ref="O232:O237"/>
    <mergeCell ref="O244:O249"/>
    <mergeCell ref="O250:O255"/>
    <mergeCell ref="O10:O15"/>
    <mergeCell ref="O16:O21"/>
    <mergeCell ref="O22:O27"/>
    <mergeCell ref="O28:O33"/>
    <mergeCell ref="O34:O39"/>
    <mergeCell ref="L4:O4"/>
    <mergeCell ref="O40:O45"/>
    <mergeCell ref="O46:O51"/>
    <mergeCell ref="O52:O57"/>
    <mergeCell ref="O58:O63"/>
    <mergeCell ref="O64:O69"/>
    <mergeCell ref="O262:O267"/>
    <mergeCell ref="O70:O75"/>
    <mergeCell ref="O208:O213"/>
    <mergeCell ref="O214:O219"/>
    <mergeCell ref="O220:O225"/>
    <mergeCell ref="O226:O231"/>
    <mergeCell ref="O238:O243"/>
    <mergeCell ref="O256:O261"/>
    <mergeCell ref="O322:O327"/>
    <mergeCell ref="O268:O273"/>
    <mergeCell ref="O280:O285"/>
    <mergeCell ref="O286:O291"/>
    <mergeCell ref="O292:O297"/>
    <mergeCell ref="O298:O303"/>
    <mergeCell ref="O304:O309"/>
    <mergeCell ref="O310:O315"/>
    <mergeCell ref="J8:L8"/>
    <mergeCell ref="O8:O9"/>
    <mergeCell ref="C52:C57"/>
    <mergeCell ref="C220:C225"/>
    <mergeCell ref="C16:C21"/>
    <mergeCell ref="C10:C15"/>
    <mergeCell ref="C40:C45"/>
    <mergeCell ref="C22:C27"/>
    <mergeCell ref="C28:C33"/>
    <mergeCell ref="C34:C39"/>
    <mergeCell ref="C88:C93"/>
    <mergeCell ref="C76:C81"/>
    <mergeCell ref="C82:C87"/>
    <mergeCell ref="C94:C99"/>
    <mergeCell ref="C100:C105"/>
    <mergeCell ref="C106:C111"/>
    <mergeCell ref="C112:C117"/>
    <mergeCell ref="C118:C123"/>
    <mergeCell ref="C46:C51"/>
    <mergeCell ref="C286:C291"/>
    <mergeCell ref="C262:C267"/>
    <mergeCell ref="C280:C285"/>
    <mergeCell ref="C232:C237"/>
    <mergeCell ref="C244:C249"/>
    <mergeCell ref="C70:C75"/>
    <mergeCell ref="C58:C63"/>
    <mergeCell ref="C64:C69"/>
    <mergeCell ref="C274:C279"/>
    <mergeCell ref="C238:C243"/>
    <mergeCell ref="C196:C201"/>
    <mergeCell ref="C202:C207"/>
    <mergeCell ref="C292:C297"/>
    <mergeCell ref="C250:C255"/>
    <mergeCell ref="C256:C261"/>
    <mergeCell ref="C226:C231"/>
    <mergeCell ref="C268:C273"/>
  </mergeCells>
  <phoneticPr fontId="3" type="noConversion"/>
  <pageMargins left="0.43307086614173229" right="0.19685039370078741" top="0.27559055118110237" bottom="0.38" header="0.19685039370078741" footer="0.39370078740157483"/>
  <pageSetup paperSize="9" scale="63" fitToHeight="0" orientation="landscape" r:id="rId1"/>
  <headerFooter alignWithMargins="0">
    <oddFooter>&amp;C&amp;P</oddFooter>
  </headerFooter>
  <rowBreaks count="15" manualBreakCount="15">
    <brk id="15" max="14" man="1"/>
    <brk id="33" max="14" man="1"/>
    <brk id="57" max="14" man="1"/>
    <brk id="81" max="14" man="1"/>
    <brk id="105" max="14" man="1"/>
    <brk id="129" max="14" man="1"/>
    <brk id="153" max="14" man="1"/>
    <brk id="177" max="14" man="1"/>
    <brk id="213" max="14" man="1"/>
    <brk id="237" max="14" man="1"/>
    <brk id="261" max="14" man="1"/>
    <brk id="285" max="14" man="1"/>
    <brk id="303" max="14" man="1"/>
    <brk id="321" max="14" man="1"/>
    <brk id="33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 8</vt:lpstr>
      <vt:lpstr>'Таблица 8'!Заголовки_для_печати</vt:lpstr>
      <vt:lpstr>'Таблица 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Кулешов</dc:creator>
  <cp:lastModifiedBy>Admin</cp:lastModifiedBy>
  <cp:lastPrinted>2026-04-24T06:57:39Z</cp:lastPrinted>
  <dcterms:created xsi:type="dcterms:W3CDTF">2011-06-15T13:58:56Z</dcterms:created>
  <dcterms:modified xsi:type="dcterms:W3CDTF">2026-04-24T08:12:29Z</dcterms:modified>
</cp:coreProperties>
</file>