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Table1!$4:$6</definedName>
    <definedName name="_xlnm.Print_Area" localSheetId="0">Table1!$A$1:$N$157</definedName>
  </definedNames>
  <calcPr calcId="125725"/>
</workbook>
</file>

<file path=xl/calcChain.xml><?xml version="1.0" encoding="utf-8"?>
<calcChain xmlns="http://schemas.openxmlformats.org/spreadsheetml/2006/main">
  <c r="P12" i="1"/>
  <c r="K8"/>
  <c r="K12"/>
  <c r="K87"/>
  <c r="K81" s="1"/>
  <c r="K111"/>
  <c r="K115" s="1"/>
  <c r="K39"/>
  <c r="P39" s="1"/>
  <c r="M157"/>
  <c r="M133"/>
  <c r="M139"/>
  <c r="M145"/>
  <c r="M151"/>
  <c r="M121"/>
  <c r="M127"/>
  <c r="M97"/>
  <c r="M103"/>
  <c r="M79"/>
  <c r="M69"/>
  <c r="M8" s="1"/>
  <c r="M49"/>
  <c r="M9"/>
  <c r="M91"/>
  <c r="M85" s="1"/>
  <c r="M81"/>
  <c r="M82"/>
  <c r="M83"/>
  <c r="M84"/>
  <c r="M109"/>
  <c r="M115"/>
  <c r="M55"/>
  <c r="M51"/>
  <c r="M63"/>
  <c r="M67"/>
  <c r="M43"/>
  <c r="M24"/>
  <c r="M18"/>
  <c r="J61"/>
  <c r="J130"/>
  <c r="J129"/>
  <c r="J141"/>
  <c r="J135"/>
  <c r="L139"/>
  <c r="K139"/>
  <c r="J9"/>
  <c r="J45"/>
  <c r="J39"/>
  <c r="Q39"/>
  <c r="L103"/>
  <c r="K103"/>
  <c r="J103"/>
  <c r="I103"/>
  <c r="L8"/>
  <c r="L145"/>
  <c r="K145"/>
  <c r="L133"/>
  <c r="K133"/>
  <c r="L82"/>
  <c r="L83"/>
  <c r="L84"/>
  <c r="L85"/>
  <c r="K82"/>
  <c r="K83"/>
  <c r="K84"/>
  <c r="J82"/>
  <c r="J83"/>
  <c r="J84"/>
  <c r="J85"/>
  <c r="L81"/>
  <c r="J81"/>
  <c r="L91"/>
  <c r="J91"/>
  <c r="J105"/>
  <c r="J109" s="1"/>
  <c r="J75"/>
  <c r="I69"/>
  <c r="I8" s="1"/>
  <c r="L63"/>
  <c r="L67" s="1"/>
  <c r="K67"/>
  <c r="L51"/>
  <c r="K9"/>
  <c r="L9"/>
  <c r="I9"/>
  <c r="I24"/>
  <c r="I23"/>
  <c r="I37"/>
  <c r="I20"/>
  <c r="I31"/>
  <c r="L18"/>
  <c r="L121"/>
  <c r="L157"/>
  <c r="L151"/>
  <c r="L127"/>
  <c r="K127"/>
  <c r="I127"/>
  <c r="L115"/>
  <c r="J115"/>
  <c r="I115"/>
  <c r="L109"/>
  <c r="K109"/>
  <c r="I109"/>
  <c r="L97"/>
  <c r="L69"/>
  <c r="L79"/>
  <c r="K91" l="1"/>
  <c r="K85" s="1"/>
  <c r="M73"/>
  <c r="M12"/>
  <c r="J133"/>
  <c r="J127"/>
  <c r="O39"/>
  <c r="J8"/>
  <c r="L73"/>
  <c r="L12"/>
  <c r="L55"/>
  <c r="K55"/>
  <c r="J55"/>
  <c r="L49"/>
  <c r="K49"/>
  <c r="J49"/>
  <c r="L43"/>
  <c r="K43"/>
  <c r="J43"/>
  <c r="J22"/>
  <c r="K22"/>
  <c r="J21"/>
  <c r="K21"/>
  <c r="I22"/>
  <c r="I147"/>
  <c r="K121"/>
  <c r="J121"/>
  <c r="I121"/>
  <c r="K97"/>
  <c r="J97"/>
  <c r="I97"/>
  <c r="P40" l="1"/>
  <c r="Q40"/>
  <c r="O40"/>
  <c r="I21"/>
  <c r="O31"/>
  <c r="J11"/>
  <c r="K11"/>
  <c r="I11"/>
  <c r="J69"/>
  <c r="K69"/>
  <c r="K25"/>
  <c r="J25"/>
  <c r="J31"/>
  <c r="P31" s="1"/>
  <c r="J147"/>
  <c r="J151" s="1"/>
  <c r="K79"/>
  <c r="K153"/>
  <c r="K151" s="1"/>
  <c r="I151"/>
  <c r="I157"/>
  <c r="J157"/>
  <c r="J79"/>
  <c r="I79"/>
  <c r="I25" l="1"/>
  <c r="I12"/>
  <c r="J73"/>
  <c r="I73"/>
  <c r="K31"/>
  <c r="J18"/>
  <c r="K73"/>
  <c r="I18"/>
  <c r="K157"/>
  <c r="O9" l="1"/>
  <c r="J12"/>
  <c r="K18"/>
  <c r="O12" l="1"/>
  <c r="O8"/>
</calcChain>
</file>

<file path=xl/sharedStrings.xml><?xml version="1.0" encoding="utf-8"?>
<sst xmlns="http://schemas.openxmlformats.org/spreadsheetml/2006/main" count="334" uniqueCount="84">
  <si>
    <t/>
  </si>
  <si>
    <t>№ пп</t>
  </si>
  <si>
    <t>Код бюджетной классификации</t>
  </si>
  <si>
    <t>Объём средств на реализацию, рублей</t>
  </si>
  <si>
    <t>ОМ</t>
  </si>
  <si>
    <t>НР</t>
  </si>
  <si>
    <t>1</t>
  </si>
  <si>
    <t>2</t>
  </si>
  <si>
    <t>5</t>
  </si>
  <si>
    <t>средства местных бюджетов</t>
  </si>
  <si>
    <t>внебюджетные средства</t>
  </si>
  <si>
    <t>итого</t>
  </si>
  <si>
    <t>1.</t>
  </si>
  <si>
    <t>Подпрограмма "Комплексное развитие систем коммунальной инфраструктуры Мглинского района"</t>
  </si>
  <si>
    <t>Изготовление проектно - сметной документации, проведение государственной экспертизы, выдача технических условий и согласование проекта, проведение проверки на соответствие требованиям промышленной безопасности по объектам строительства, реконструкции, капитального ремонта  по объектам:</t>
  </si>
  <si>
    <t xml:space="preserve">Обеспечение сохранности автомобильных дорог местного значения и условий безопасности движения по ним: </t>
  </si>
  <si>
    <t>Ремонт, содержание и обустройство автомобильных дорог местного значения</t>
  </si>
  <si>
    <t>Создание условий для обеспечения потребностей населения района в транспортных услугах:</t>
  </si>
  <si>
    <t>02</t>
  </si>
  <si>
    <t>МП</t>
  </si>
  <si>
    <t>ППМП</t>
  </si>
  <si>
    <t>поступление из областного             бюджета</t>
  </si>
  <si>
    <t>поступление из федерального бюджета</t>
  </si>
  <si>
    <t>901</t>
  </si>
  <si>
    <t>51</t>
  </si>
  <si>
    <t>x</t>
  </si>
  <si>
    <t>ГРБС (РБС)</t>
  </si>
  <si>
    <t>Муниципальная программа, подпрограмма, основное мероприятие (проект(программа)), направление расходов, мероприятие</t>
  </si>
  <si>
    <t>2024 год</t>
  </si>
  <si>
    <t>2025 год</t>
  </si>
  <si>
    <t>2026 год</t>
  </si>
  <si>
    <t>2.1</t>
  </si>
  <si>
    <t>2.2</t>
  </si>
  <si>
    <t>Ремонт автомобильного деревянного моста длиной 48 м через реку Воронуса у н.п. Кокоты Мглинского района Брянской области</t>
  </si>
  <si>
    <t>Связь основного мероприятия проекта (программы) с целевыми показателями (индикаторами) (порядковые номера показателей (индикаторов))</t>
  </si>
  <si>
    <t>Энергоснабжение автостанции г. Мглин по ул. Ворошилова, д.5</t>
  </si>
  <si>
    <t>4</t>
  </si>
  <si>
    <t>Проведение государственной экспертизы проектной документации и результатов инженерных изысканий по объекту «Реконструкция автостанции в г. Мглин Мглинского района Брянской области, расположенной по адресу г. Мглин, ул. Ворошилова, д.5»</t>
  </si>
  <si>
    <t>Мероприятия по обеспечению функционирования комплекса "Безопасный город"</t>
  </si>
  <si>
    <t xml:space="preserve"> План реализации подпрограммы Комплексное развитие систем коммунальной  инфраструктуры Мглинского района»
муниципальной программы «Строительство и архитектура в Мглинском районе»</t>
  </si>
  <si>
    <t>А3940</t>
  </si>
  <si>
    <t>3</t>
  </si>
  <si>
    <t>9Д040</t>
  </si>
  <si>
    <t>Повышение безопасности дорожного движения</t>
  </si>
  <si>
    <t>Обеспечение сохранности автомобильных дорог местного значения и условий безопасности движения по ним</t>
  </si>
  <si>
    <t>SД040</t>
  </si>
  <si>
    <t>5.1</t>
  </si>
  <si>
    <t xml:space="preserve">Капитальный ремонт автомобильных дорог по ул. Школьной, ул. Морозовка 
в с. Симонтовка Мглинского района Брянской области 
</t>
  </si>
  <si>
    <t>5.2</t>
  </si>
  <si>
    <t xml:space="preserve">Капитальный ремонт автомобильных дорог  Мглинского района Брянской области 
</t>
  </si>
  <si>
    <t>6.1</t>
  </si>
  <si>
    <t>Установление и описание местоположения границ территориальных зон</t>
  </si>
  <si>
    <t>S3430</t>
  </si>
  <si>
    <t>2027 год</t>
  </si>
  <si>
    <t>9Д820</t>
  </si>
  <si>
    <t>53</t>
  </si>
  <si>
    <t>55</t>
  </si>
  <si>
    <t>7.</t>
  </si>
  <si>
    <t>7.1</t>
  </si>
  <si>
    <t xml:space="preserve">Приобретение техники для предприятий жилищно-коммунального хозяйства, в том числе: </t>
  </si>
  <si>
    <t>средства местного бюджета</t>
  </si>
  <si>
    <t>поступления из областного бюджета</t>
  </si>
  <si>
    <t>поступления из федерального бюджета</t>
  </si>
  <si>
    <t>Приобретение вакуумной машины  для администрации Мглинского района</t>
  </si>
  <si>
    <t>42</t>
  </si>
  <si>
    <t>S3480</t>
  </si>
  <si>
    <t>52</t>
  </si>
  <si>
    <t>8.</t>
  </si>
  <si>
    <t>9.</t>
  </si>
  <si>
    <t>10.</t>
  </si>
  <si>
    <t>11.</t>
  </si>
  <si>
    <t>12.</t>
  </si>
  <si>
    <t>13.</t>
  </si>
  <si>
    <t>14.</t>
  </si>
  <si>
    <t>14.1</t>
  </si>
  <si>
    <t>15.1.</t>
  </si>
  <si>
    <t>Мероприятия по восстановлению водопроводной скважины в н.п. Осколково Мглинского района</t>
  </si>
  <si>
    <t>Мероприятия в сфере коммунального хозяйства:  Энергоснабжение автостанции г. Мглин по ул. Ворошилова, д.5</t>
  </si>
  <si>
    <t>Корректировка схемы территориального планирования Мглинского района</t>
  </si>
  <si>
    <t>Организация транспортного обслуживания населения по регулярным муниципальным маршрутам регулярных перевозок по регулярным тарифам</t>
  </si>
  <si>
    <t xml:space="preserve">Приобретение УАЗ 390945 (Фермер) иои эквивалент </t>
  </si>
  <si>
    <t>2028 год</t>
  </si>
  <si>
    <t>Приложение №2   к  постановлению администрации Мглинского района                                                                                                                                            от                                              №                                                                         Приложение  1 к подпрограмме «Комплексное развитие систем коммунальной  инфраструктуры Мглинского района» муниципальной программы «Строительство и архитектура в Мглинском районе</t>
  </si>
  <si>
    <t>Мероприятия в сфере архитектуры и градостроительства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</si>
</sst>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9">
    <font>
      <sz val="10"/>
      <color rgb="FF000000"/>
      <name val="Times New Roman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43" fontId="7" fillId="0" borderId="0" applyFont="0" applyFill="0" applyBorder="0" applyAlignment="0" applyProtection="0"/>
  </cellStyleXfs>
  <cellXfs count="62">
    <xf numFmtId="0" fontId="0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3" fontId="0" fillId="0" borderId="0" xfId="1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4" fontId="6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3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57"/>
  <sheetViews>
    <sheetView tabSelected="1" view="pageBreakPreview" topLeftCell="A130" zoomScale="85" zoomScaleNormal="75" zoomScaleSheetLayoutView="85" workbookViewId="0">
      <selection activeCell="D154" sqref="D153:D154"/>
    </sheetView>
  </sheetViews>
  <sheetFormatPr defaultRowHeight="15.75"/>
  <cols>
    <col min="1" max="1" width="2.1640625" customWidth="1"/>
    <col min="2" max="2" width="8.5" style="1" customWidth="1"/>
    <col min="3" max="3" width="41.33203125" style="1" customWidth="1"/>
    <col min="4" max="4" width="8.6640625" style="1" customWidth="1"/>
    <col min="5" max="5" width="6.5" style="1" customWidth="1"/>
    <col min="6" max="6" width="5.83203125" style="1" customWidth="1"/>
    <col min="7" max="7" width="6.1640625" style="1" customWidth="1"/>
    <col min="8" max="8" width="8.83203125" style="1" customWidth="1"/>
    <col min="9" max="9" width="18.83203125" style="1" customWidth="1"/>
    <col min="10" max="10" width="20.1640625" style="1" customWidth="1"/>
    <col min="11" max="11" width="19.1640625" style="16" customWidth="1"/>
    <col min="12" max="13" width="18.6640625" style="1" customWidth="1"/>
    <col min="14" max="14" width="21.1640625" style="16" customWidth="1"/>
    <col min="15" max="15" width="17.5" bestFit="1" customWidth="1"/>
    <col min="16" max="17" width="21.33203125" customWidth="1"/>
  </cols>
  <sheetData>
    <row r="1" spans="2:16" ht="159.75" customHeight="1">
      <c r="K1" s="55" t="s">
        <v>82</v>
      </c>
      <c r="L1" s="55"/>
      <c r="M1" s="55"/>
      <c r="N1" s="55"/>
    </row>
    <row r="2" spans="2:16" ht="45.75" customHeight="1">
      <c r="B2" s="46" t="s">
        <v>39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6" ht="6.75" customHeight="1">
      <c r="B3" s="1" t="s">
        <v>0</v>
      </c>
    </row>
    <row r="4" spans="2:16" ht="38.25" customHeight="1">
      <c r="B4" s="47" t="s">
        <v>1</v>
      </c>
      <c r="C4" s="47" t="s">
        <v>27</v>
      </c>
      <c r="D4" s="47" t="s">
        <v>2</v>
      </c>
      <c r="E4" s="47"/>
      <c r="F4" s="47"/>
      <c r="G4" s="47"/>
      <c r="H4" s="47"/>
      <c r="I4" s="47" t="s">
        <v>3</v>
      </c>
      <c r="J4" s="47"/>
      <c r="K4" s="47"/>
      <c r="L4" s="23"/>
      <c r="M4" s="37"/>
      <c r="N4" s="48" t="s">
        <v>34</v>
      </c>
    </row>
    <row r="5" spans="2:16" ht="156.75" customHeight="1">
      <c r="B5" s="47" t="s">
        <v>0</v>
      </c>
      <c r="C5" s="47" t="s">
        <v>0</v>
      </c>
      <c r="D5" s="4" t="s">
        <v>26</v>
      </c>
      <c r="E5" s="4" t="s">
        <v>19</v>
      </c>
      <c r="F5" s="4" t="s">
        <v>20</v>
      </c>
      <c r="G5" s="4" t="s">
        <v>4</v>
      </c>
      <c r="H5" s="4" t="s">
        <v>5</v>
      </c>
      <c r="I5" s="15" t="s">
        <v>28</v>
      </c>
      <c r="J5" s="15" t="s">
        <v>29</v>
      </c>
      <c r="K5" s="15" t="s">
        <v>30</v>
      </c>
      <c r="L5" s="15" t="s">
        <v>53</v>
      </c>
      <c r="M5" s="15" t="s">
        <v>81</v>
      </c>
      <c r="N5" s="48"/>
    </row>
    <row r="6" spans="2:16" ht="18" customHeight="1">
      <c r="B6" s="5" t="s">
        <v>6</v>
      </c>
      <c r="C6" s="5" t="s">
        <v>7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14">
        <v>8</v>
      </c>
      <c r="J6" s="14">
        <v>9</v>
      </c>
      <c r="K6" s="17">
        <v>10</v>
      </c>
      <c r="L6" s="22">
        <v>11</v>
      </c>
      <c r="M6" s="38">
        <v>12</v>
      </c>
      <c r="N6" s="17">
        <v>13</v>
      </c>
    </row>
    <row r="7" spans="2:16" ht="62.25" customHeight="1">
      <c r="B7" s="53"/>
      <c r="C7" s="6" t="s">
        <v>13</v>
      </c>
      <c r="D7" s="5"/>
      <c r="E7" s="5"/>
      <c r="F7" s="5"/>
      <c r="G7" s="5"/>
      <c r="H7" s="5"/>
      <c r="I7" s="14"/>
      <c r="J7" s="14"/>
      <c r="K7" s="17"/>
      <c r="L7" s="26"/>
      <c r="M7" s="26"/>
      <c r="N7" s="59"/>
    </row>
    <row r="8" spans="2:16">
      <c r="B8" s="53"/>
      <c r="C8" s="7" t="s">
        <v>9</v>
      </c>
      <c r="D8" s="8">
        <v>901</v>
      </c>
      <c r="E8" s="9" t="s">
        <v>18</v>
      </c>
      <c r="F8" s="8">
        <v>5</v>
      </c>
      <c r="G8" s="8" t="s">
        <v>25</v>
      </c>
      <c r="H8" s="8" t="s">
        <v>25</v>
      </c>
      <c r="I8" s="2">
        <f>I14+I20+I39+I45+I51+I69+I93+I105+I111+I117+I123+I147+I21</f>
        <v>35714845.230000004</v>
      </c>
      <c r="J8" s="2">
        <f>J14+J20+J39+J45+J51+J69+J93+J105+J111+J117+J123+J147+J21+J81+J129+J99</f>
        <v>35122452.819999993</v>
      </c>
      <c r="K8" s="34">
        <f>K14+K20+K39+K45+K51+K69+K93+K105+K111+K117+K123+K147+K21+K81+K129</f>
        <v>36781664</v>
      </c>
      <c r="L8" s="2">
        <f t="shared" ref="L8" si="0">L14+L20+L39+L45+L51+L69+L93+L105+L111+L117+L123+L147+L21+L81+L129</f>
        <v>28316776</v>
      </c>
      <c r="M8" s="2">
        <f t="shared" ref="M8" si="1">M14+M20+M39+M45+M51+M69+M93+M105+M111+M117+M123+M147+M21+M81+M129</f>
        <v>25796738</v>
      </c>
      <c r="N8" s="60"/>
      <c r="O8" s="3" t="e">
        <f>I8+J8+K8+N8+#REF!</f>
        <v>#REF!</v>
      </c>
    </row>
    <row r="9" spans="2:16" ht="31.5">
      <c r="B9" s="53"/>
      <c r="C9" s="7" t="s">
        <v>21</v>
      </c>
      <c r="D9" s="8">
        <v>901</v>
      </c>
      <c r="E9" s="9" t="s">
        <v>18</v>
      </c>
      <c r="F9" s="8">
        <v>5</v>
      </c>
      <c r="G9" s="8" t="s">
        <v>25</v>
      </c>
      <c r="H9" s="8" t="s">
        <v>25</v>
      </c>
      <c r="I9" s="2">
        <f>I15+I22+I40+I46+I52+I70+I94+I106+I112+I118+I148+I124</f>
        <v>9712668.5</v>
      </c>
      <c r="J9" s="2">
        <f>J15+J21+J40+J46+J52+J70+J94+J106+J112+J118+J124+J148+J22+J82+J130</f>
        <v>14871051.890000001</v>
      </c>
      <c r="K9" s="34">
        <f>K15+K22+K40+K46+K52+K70+K94+K106+K112+K118+K148+K124</f>
        <v>0</v>
      </c>
      <c r="L9" s="2">
        <f>L15+L22+L40+L46+L52+L70+L94+L106+L112+L118+L148+L124</f>
        <v>9781270</v>
      </c>
      <c r="M9" s="2">
        <f>M15+M22+M40+M46+M52+M70+M94+M106+M112+M118+M148+M124</f>
        <v>9781270</v>
      </c>
      <c r="N9" s="60"/>
      <c r="O9" s="3" t="e">
        <f>I9+J9+K9+N9+#REF!</f>
        <v>#REF!</v>
      </c>
    </row>
    <row r="10" spans="2:16" ht="31.5">
      <c r="B10" s="53"/>
      <c r="C10" s="7" t="s">
        <v>22</v>
      </c>
      <c r="D10" s="8">
        <v>901</v>
      </c>
      <c r="E10" s="9" t="s">
        <v>18</v>
      </c>
      <c r="F10" s="8">
        <v>5</v>
      </c>
      <c r="G10" s="8" t="s">
        <v>25</v>
      </c>
      <c r="H10" s="8" t="s">
        <v>25</v>
      </c>
      <c r="I10" s="2">
        <v>0</v>
      </c>
      <c r="J10" s="2">
        <v>0</v>
      </c>
      <c r="K10" s="34">
        <v>0</v>
      </c>
      <c r="L10" s="2">
        <v>0</v>
      </c>
      <c r="M10" s="2">
        <v>0</v>
      </c>
      <c r="N10" s="60"/>
    </row>
    <row r="11" spans="2:16">
      <c r="B11" s="53"/>
      <c r="C11" s="7" t="s">
        <v>10</v>
      </c>
      <c r="D11" s="8">
        <v>901</v>
      </c>
      <c r="E11" s="9" t="s">
        <v>18</v>
      </c>
      <c r="F11" s="8">
        <v>5</v>
      </c>
      <c r="G11" s="8" t="s">
        <v>25</v>
      </c>
      <c r="H11" s="8" t="s">
        <v>25</v>
      </c>
      <c r="I11" s="2">
        <f>0</f>
        <v>0</v>
      </c>
      <c r="J11" s="2">
        <f>0</f>
        <v>0</v>
      </c>
      <c r="K11" s="34">
        <f>0</f>
        <v>0</v>
      </c>
      <c r="L11" s="2">
        <v>0</v>
      </c>
      <c r="M11" s="2">
        <v>0</v>
      </c>
      <c r="N11" s="60"/>
    </row>
    <row r="12" spans="2:16" ht="18" customHeight="1">
      <c r="B12" s="53"/>
      <c r="C12" s="10" t="s">
        <v>11</v>
      </c>
      <c r="D12" s="11"/>
      <c r="E12" s="11"/>
      <c r="F12" s="11"/>
      <c r="G12" s="11"/>
      <c r="H12" s="11"/>
      <c r="I12" s="2">
        <f>SUM(I8:I11)</f>
        <v>45427513.730000004</v>
      </c>
      <c r="J12" s="2">
        <f t="shared" ref="J12:L12" si="2">SUM(J8:J11)</f>
        <v>49993504.709999993</v>
      </c>
      <c r="K12" s="34">
        <f>SUM(K8:K11)</f>
        <v>36781664</v>
      </c>
      <c r="L12" s="2">
        <f t="shared" si="2"/>
        <v>38098046</v>
      </c>
      <c r="M12" s="2">
        <f t="shared" ref="M12" si="3">SUM(M8:M11)</f>
        <v>35578008</v>
      </c>
      <c r="N12" s="61"/>
      <c r="O12" s="3">
        <f>I12+J12+K12</f>
        <v>132202682.44</v>
      </c>
      <c r="P12" s="3">
        <f>K12-25215338</f>
        <v>11566326</v>
      </c>
    </row>
    <row r="13" spans="2:16" ht="177.75" customHeight="1">
      <c r="B13" s="56" t="s">
        <v>12</v>
      </c>
      <c r="C13" s="12" t="s">
        <v>14</v>
      </c>
      <c r="D13" s="11"/>
      <c r="E13" s="11"/>
      <c r="F13" s="11"/>
      <c r="G13" s="11"/>
      <c r="H13" s="11"/>
      <c r="I13" s="2"/>
      <c r="J13" s="2"/>
      <c r="K13" s="34"/>
      <c r="L13" s="28"/>
      <c r="M13" s="28"/>
      <c r="N13" s="40">
        <v>2</v>
      </c>
      <c r="O13" s="3"/>
    </row>
    <row r="14" spans="2:16">
      <c r="B14" s="56"/>
      <c r="C14" s="7" t="s">
        <v>9</v>
      </c>
      <c r="D14" s="8">
        <v>901</v>
      </c>
      <c r="E14" s="9" t="s">
        <v>18</v>
      </c>
      <c r="F14" s="8">
        <v>5</v>
      </c>
      <c r="G14" s="8">
        <v>52</v>
      </c>
      <c r="H14" s="8">
        <v>81740</v>
      </c>
      <c r="I14" s="2">
        <v>0</v>
      </c>
      <c r="J14" s="2">
        <v>0</v>
      </c>
      <c r="K14" s="34">
        <v>50000</v>
      </c>
      <c r="L14" s="34">
        <v>50000</v>
      </c>
      <c r="M14" s="34">
        <v>50000</v>
      </c>
      <c r="N14" s="41"/>
    </row>
    <row r="15" spans="2:16" ht="31.5">
      <c r="B15" s="56"/>
      <c r="C15" s="7" t="s">
        <v>21</v>
      </c>
      <c r="D15" s="8"/>
      <c r="E15" s="8"/>
      <c r="F15" s="8"/>
      <c r="G15" s="8"/>
      <c r="H15" s="8"/>
      <c r="I15" s="2">
        <v>0</v>
      </c>
      <c r="J15" s="2">
        <v>0</v>
      </c>
      <c r="K15" s="34">
        <v>0</v>
      </c>
      <c r="L15" s="34">
        <v>0</v>
      </c>
      <c r="M15" s="34">
        <v>0</v>
      </c>
      <c r="N15" s="41"/>
    </row>
    <row r="16" spans="2:16" ht="31.5">
      <c r="B16" s="56"/>
      <c r="C16" s="7" t="s">
        <v>22</v>
      </c>
      <c r="D16" s="8"/>
      <c r="E16" s="9"/>
      <c r="F16" s="8"/>
      <c r="G16" s="8"/>
      <c r="H16" s="8"/>
      <c r="I16" s="2">
        <v>0</v>
      </c>
      <c r="J16" s="2">
        <v>0</v>
      </c>
      <c r="K16" s="34">
        <v>0</v>
      </c>
      <c r="L16" s="34">
        <v>0</v>
      </c>
      <c r="M16" s="34">
        <v>0</v>
      </c>
      <c r="N16" s="41"/>
    </row>
    <row r="17" spans="2:16">
      <c r="B17" s="56"/>
      <c r="C17" s="7" t="s">
        <v>10</v>
      </c>
      <c r="D17" s="8"/>
      <c r="E17" s="8"/>
      <c r="F17" s="8"/>
      <c r="G17" s="8"/>
      <c r="H17" s="8"/>
      <c r="I17" s="2">
        <v>0</v>
      </c>
      <c r="J17" s="2">
        <v>0</v>
      </c>
      <c r="K17" s="34">
        <v>0</v>
      </c>
      <c r="L17" s="34">
        <v>0</v>
      </c>
      <c r="M17" s="34">
        <v>0</v>
      </c>
      <c r="N17" s="41"/>
    </row>
    <row r="18" spans="2:16" ht="15.75" customHeight="1">
      <c r="B18" s="56"/>
      <c r="C18" s="10" t="s">
        <v>11</v>
      </c>
      <c r="D18" s="11"/>
      <c r="E18" s="11"/>
      <c r="F18" s="11"/>
      <c r="G18" s="11"/>
      <c r="H18" s="11"/>
      <c r="I18" s="2">
        <f t="shared" ref="I18:K18" si="4">SUM(I14:I17)</f>
        <v>0</v>
      </c>
      <c r="J18" s="2">
        <f t="shared" si="4"/>
        <v>0</v>
      </c>
      <c r="K18" s="34">
        <f t="shared" si="4"/>
        <v>50000</v>
      </c>
      <c r="L18" s="34">
        <f t="shared" ref="L18:M18" si="5">SUM(L14:L17)</f>
        <v>50000</v>
      </c>
      <c r="M18" s="34">
        <f t="shared" si="5"/>
        <v>50000</v>
      </c>
      <c r="N18" s="42"/>
    </row>
    <row r="19" spans="2:16" ht="63">
      <c r="B19" s="53">
        <v>2</v>
      </c>
      <c r="C19" s="12" t="s">
        <v>15</v>
      </c>
      <c r="D19" s="11"/>
      <c r="E19" s="11"/>
      <c r="F19" s="11"/>
      <c r="G19" s="11"/>
      <c r="H19" s="11"/>
      <c r="I19" s="2"/>
      <c r="J19" s="2"/>
      <c r="K19" s="34"/>
      <c r="L19" s="28"/>
      <c r="M19" s="28"/>
      <c r="N19" s="40">
        <v>2</v>
      </c>
    </row>
    <row r="20" spans="2:16">
      <c r="B20" s="53"/>
      <c r="C20" s="57" t="s">
        <v>9</v>
      </c>
      <c r="D20" s="8">
        <v>901</v>
      </c>
      <c r="E20" s="9" t="s">
        <v>18</v>
      </c>
      <c r="F20" s="8">
        <v>5</v>
      </c>
      <c r="G20" s="8">
        <v>51</v>
      </c>
      <c r="H20" s="8">
        <v>81610</v>
      </c>
      <c r="I20" s="2">
        <f>I27</f>
        <v>29724126.510000002</v>
      </c>
      <c r="J20" s="2">
        <v>0</v>
      </c>
      <c r="K20" s="34">
        <v>0</v>
      </c>
      <c r="L20" s="2">
        <v>0</v>
      </c>
      <c r="M20" s="2">
        <v>0</v>
      </c>
      <c r="N20" s="41"/>
    </row>
    <row r="21" spans="2:16">
      <c r="B21" s="53"/>
      <c r="C21" s="58"/>
      <c r="D21" s="9" t="s">
        <v>23</v>
      </c>
      <c r="E21" s="9" t="s">
        <v>18</v>
      </c>
      <c r="F21" s="9" t="s">
        <v>8</v>
      </c>
      <c r="G21" s="9" t="s">
        <v>24</v>
      </c>
      <c r="H21" s="9" t="s">
        <v>40</v>
      </c>
      <c r="I21" s="2">
        <f>I33</f>
        <v>198217.72</v>
      </c>
      <c r="J21" s="2">
        <f t="shared" ref="J21:K21" si="6">J33</f>
        <v>0</v>
      </c>
      <c r="K21" s="34">
        <f t="shared" si="6"/>
        <v>0</v>
      </c>
      <c r="L21" s="2">
        <v>0</v>
      </c>
      <c r="M21" s="2">
        <v>0</v>
      </c>
      <c r="N21" s="41"/>
    </row>
    <row r="22" spans="2:16">
      <c r="B22" s="53"/>
      <c r="C22" s="30"/>
      <c r="D22" s="9" t="s">
        <v>23</v>
      </c>
      <c r="E22" s="9" t="s">
        <v>18</v>
      </c>
      <c r="F22" s="9" t="s">
        <v>8</v>
      </c>
      <c r="G22" s="9" t="s">
        <v>24</v>
      </c>
      <c r="H22" s="9" t="s">
        <v>40</v>
      </c>
      <c r="I22" s="2">
        <f>I34</f>
        <v>9712668.5</v>
      </c>
      <c r="J22" s="2">
        <f t="shared" ref="J22:K22" si="7">J34</f>
        <v>0</v>
      </c>
      <c r="K22" s="34">
        <f t="shared" si="7"/>
        <v>0</v>
      </c>
      <c r="L22" s="2">
        <v>0</v>
      </c>
      <c r="M22" s="2">
        <v>0</v>
      </c>
      <c r="N22" s="41"/>
    </row>
    <row r="23" spans="2:16" ht="31.5">
      <c r="B23" s="53"/>
      <c r="C23" s="7" t="s">
        <v>22</v>
      </c>
      <c r="D23" s="8"/>
      <c r="E23" s="9"/>
      <c r="F23" s="8"/>
      <c r="G23" s="8"/>
      <c r="H23" s="8"/>
      <c r="I23" s="2">
        <f>I30+I36</f>
        <v>0</v>
      </c>
      <c r="J23" s="2">
        <v>0</v>
      </c>
      <c r="K23" s="34">
        <v>0</v>
      </c>
      <c r="L23" s="2">
        <v>0</v>
      </c>
      <c r="M23" s="2">
        <v>0</v>
      </c>
      <c r="N23" s="41"/>
    </row>
    <row r="24" spans="2:16">
      <c r="B24" s="53"/>
      <c r="C24" s="7" t="s">
        <v>10</v>
      </c>
      <c r="D24" s="8"/>
      <c r="E24" s="8"/>
      <c r="F24" s="8"/>
      <c r="G24" s="8"/>
      <c r="H24" s="8"/>
      <c r="I24" s="2">
        <f>I30+I36</f>
        <v>0</v>
      </c>
      <c r="J24" s="2">
        <v>0</v>
      </c>
      <c r="K24" s="34">
        <v>0</v>
      </c>
      <c r="L24" s="2">
        <v>0</v>
      </c>
      <c r="M24" s="2">
        <f t="shared" ref="M24" si="8">SUM(M20:M23)</f>
        <v>0</v>
      </c>
      <c r="N24" s="41"/>
    </row>
    <row r="25" spans="2:16">
      <c r="B25" s="53"/>
      <c r="C25" s="10" t="s">
        <v>11</v>
      </c>
      <c r="D25" s="11"/>
      <c r="E25" s="11"/>
      <c r="F25" s="11"/>
      <c r="G25" s="11"/>
      <c r="H25" s="11"/>
      <c r="I25" s="2">
        <f>SUM(I20:I24)</f>
        <v>39635012.730000004</v>
      </c>
      <c r="J25" s="2">
        <f t="shared" ref="J25:K25" si="9">SUM(J20:J24)</f>
        <v>0</v>
      </c>
      <c r="K25" s="34">
        <f t="shared" si="9"/>
        <v>0</v>
      </c>
      <c r="L25" s="2">
        <v>0</v>
      </c>
      <c r="M25" s="39"/>
      <c r="N25" s="42"/>
    </row>
    <row r="26" spans="2:16" ht="47.25">
      <c r="B26" s="49" t="s">
        <v>31</v>
      </c>
      <c r="C26" s="12" t="s">
        <v>16</v>
      </c>
      <c r="D26" s="11"/>
      <c r="E26" s="11"/>
      <c r="F26" s="11"/>
      <c r="G26" s="11"/>
      <c r="H26" s="11"/>
      <c r="I26" s="2"/>
      <c r="J26" s="2"/>
      <c r="K26" s="34"/>
      <c r="L26" s="2"/>
      <c r="M26" s="28"/>
      <c r="N26" s="43"/>
    </row>
    <row r="27" spans="2:16" ht="15.75" customHeight="1">
      <c r="B27" s="49"/>
      <c r="C27" s="7" t="s">
        <v>9</v>
      </c>
      <c r="D27" s="8">
        <v>901</v>
      </c>
      <c r="E27" s="9" t="s">
        <v>18</v>
      </c>
      <c r="F27" s="8">
        <v>5</v>
      </c>
      <c r="G27" s="8">
        <v>51</v>
      </c>
      <c r="H27" s="8">
        <v>81610</v>
      </c>
      <c r="I27" s="2">
        <v>29724126.510000002</v>
      </c>
      <c r="J27" s="2">
        <v>0</v>
      </c>
      <c r="K27" s="34">
        <v>0</v>
      </c>
      <c r="L27" s="2">
        <v>0</v>
      </c>
      <c r="M27" s="2">
        <v>0</v>
      </c>
      <c r="N27" s="44"/>
    </row>
    <row r="28" spans="2:16" ht="31.5">
      <c r="B28" s="49"/>
      <c r="C28" s="7" t="s">
        <v>21</v>
      </c>
      <c r="D28" s="8"/>
      <c r="E28" s="8"/>
      <c r="F28" s="8"/>
      <c r="G28" s="8"/>
      <c r="H28" s="8"/>
      <c r="I28" s="2">
        <v>0</v>
      </c>
      <c r="J28" s="2">
        <v>0</v>
      </c>
      <c r="K28" s="34">
        <v>0</v>
      </c>
      <c r="L28" s="2">
        <v>0</v>
      </c>
      <c r="M28" s="2">
        <v>0</v>
      </c>
      <c r="N28" s="44"/>
    </row>
    <row r="29" spans="2:16" ht="31.5">
      <c r="B29" s="49"/>
      <c r="C29" s="7" t="s">
        <v>22</v>
      </c>
      <c r="D29" s="8"/>
      <c r="E29" s="9"/>
      <c r="F29" s="8"/>
      <c r="G29" s="8"/>
      <c r="H29" s="8"/>
      <c r="I29" s="2">
        <v>0</v>
      </c>
      <c r="J29" s="2">
        <v>0</v>
      </c>
      <c r="K29" s="34">
        <v>0</v>
      </c>
      <c r="L29" s="2">
        <v>0</v>
      </c>
      <c r="M29" s="2">
        <v>0</v>
      </c>
      <c r="N29" s="44"/>
    </row>
    <row r="30" spans="2:16">
      <c r="B30" s="49"/>
      <c r="C30" s="7" t="s">
        <v>10</v>
      </c>
      <c r="D30" s="8"/>
      <c r="E30" s="8"/>
      <c r="F30" s="8"/>
      <c r="G30" s="8"/>
      <c r="H30" s="8"/>
      <c r="I30" s="2">
        <v>0</v>
      </c>
      <c r="J30" s="2">
        <v>0</v>
      </c>
      <c r="K30" s="34">
        <v>0</v>
      </c>
      <c r="L30" s="2">
        <v>0</v>
      </c>
      <c r="M30" s="2">
        <v>0</v>
      </c>
      <c r="N30" s="44"/>
    </row>
    <row r="31" spans="2:16">
      <c r="B31" s="49"/>
      <c r="C31" s="10" t="s">
        <v>11</v>
      </c>
      <c r="D31" s="11"/>
      <c r="E31" s="11"/>
      <c r="F31" s="11"/>
      <c r="G31" s="11"/>
      <c r="H31" s="11"/>
      <c r="I31" s="2">
        <f>I27</f>
        <v>29724126.510000002</v>
      </c>
      <c r="J31" s="2">
        <f t="shared" ref="J31:K31" si="10">SUM(J27:J30)</f>
        <v>0</v>
      </c>
      <c r="K31" s="34">
        <f t="shared" si="10"/>
        <v>0</v>
      </c>
      <c r="L31" s="2">
        <v>0</v>
      </c>
      <c r="M31" s="2">
        <v>0</v>
      </c>
      <c r="N31" s="45"/>
      <c r="O31" s="18" t="e">
        <f>#REF!+#REF!</f>
        <v>#REF!</v>
      </c>
      <c r="P31" s="3">
        <f>J31-7500000-800000-500000</f>
        <v>-8800000</v>
      </c>
    </row>
    <row r="32" spans="2:16" ht="78.75">
      <c r="B32" s="50" t="s">
        <v>32</v>
      </c>
      <c r="C32" s="12" t="s">
        <v>33</v>
      </c>
      <c r="D32" s="11"/>
      <c r="E32" s="11"/>
      <c r="F32" s="11"/>
      <c r="G32" s="11"/>
      <c r="H32" s="11"/>
      <c r="I32" s="2"/>
      <c r="J32" s="2"/>
      <c r="K32" s="34"/>
      <c r="L32" s="2"/>
      <c r="M32" s="27"/>
      <c r="N32" s="20"/>
      <c r="O32" s="18"/>
      <c r="P32" s="18"/>
    </row>
    <row r="33" spans="2:17">
      <c r="B33" s="51"/>
      <c r="C33" s="21" t="s">
        <v>9</v>
      </c>
      <c r="D33" s="9" t="s">
        <v>23</v>
      </c>
      <c r="E33" s="9" t="s">
        <v>18</v>
      </c>
      <c r="F33" s="9" t="s">
        <v>8</v>
      </c>
      <c r="G33" s="9" t="s">
        <v>24</v>
      </c>
      <c r="H33" s="9" t="s">
        <v>40</v>
      </c>
      <c r="I33" s="2">
        <v>198217.72</v>
      </c>
      <c r="J33" s="2">
        <v>0</v>
      </c>
      <c r="K33" s="34">
        <v>0</v>
      </c>
      <c r="L33" s="2">
        <v>0</v>
      </c>
      <c r="M33" s="2">
        <v>0</v>
      </c>
      <c r="N33" s="20"/>
      <c r="O33" s="18"/>
      <c r="P33" s="18"/>
    </row>
    <row r="34" spans="2:17" ht="31.5">
      <c r="B34" s="51"/>
      <c r="C34" s="21" t="s">
        <v>21</v>
      </c>
      <c r="D34" s="9" t="s">
        <v>23</v>
      </c>
      <c r="E34" s="9" t="s">
        <v>18</v>
      </c>
      <c r="F34" s="9" t="s">
        <v>8</v>
      </c>
      <c r="G34" s="9" t="s">
        <v>24</v>
      </c>
      <c r="H34" s="9" t="s">
        <v>40</v>
      </c>
      <c r="I34" s="2">
        <v>9712668.5</v>
      </c>
      <c r="J34" s="2">
        <v>0</v>
      </c>
      <c r="K34" s="34">
        <v>0</v>
      </c>
      <c r="L34" s="2">
        <v>0</v>
      </c>
      <c r="M34" s="2">
        <v>0</v>
      </c>
      <c r="N34" s="20"/>
      <c r="O34" s="18"/>
      <c r="P34" s="18"/>
    </row>
    <row r="35" spans="2:17" ht="31.5">
      <c r="B35" s="51"/>
      <c r="C35" s="21" t="s">
        <v>22</v>
      </c>
      <c r="D35" s="11"/>
      <c r="E35" s="11"/>
      <c r="F35" s="11"/>
      <c r="G35" s="11"/>
      <c r="H35" s="11"/>
      <c r="I35" s="2">
        <v>0</v>
      </c>
      <c r="J35" s="2">
        <v>0</v>
      </c>
      <c r="K35" s="34">
        <v>0</v>
      </c>
      <c r="L35" s="2">
        <v>0</v>
      </c>
      <c r="M35" s="2">
        <v>0</v>
      </c>
      <c r="N35" s="20"/>
      <c r="O35" s="18"/>
      <c r="P35" s="18"/>
    </row>
    <row r="36" spans="2:17">
      <c r="B36" s="51"/>
      <c r="C36" s="21" t="s">
        <v>10</v>
      </c>
      <c r="D36" s="11"/>
      <c r="E36" s="11"/>
      <c r="F36" s="11"/>
      <c r="G36" s="11"/>
      <c r="H36" s="11"/>
      <c r="I36" s="2">
        <v>0</v>
      </c>
      <c r="J36" s="2">
        <v>0</v>
      </c>
      <c r="K36" s="34">
        <v>0</v>
      </c>
      <c r="L36" s="2">
        <v>0</v>
      </c>
      <c r="M36" s="2">
        <v>0</v>
      </c>
      <c r="N36" s="20"/>
      <c r="O36" s="18"/>
      <c r="P36" s="18"/>
    </row>
    <row r="37" spans="2:17">
      <c r="B37" s="52"/>
      <c r="C37" s="10" t="s">
        <v>11</v>
      </c>
      <c r="D37" s="11"/>
      <c r="E37" s="11"/>
      <c r="F37" s="11"/>
      <c r="G37" s="11"/>
      <c r="H37" s="11"/>
      <c r="I37" s="2">
        <f>I33+I34</f>
        <v>9910886.2200000007</v>
      </c>
      <c r="J37" s="2">
        <v>0</v>
      </c>
      <c r="K37" s="34">
        <v>0</v>
      </c>
      <c r="L37" s="2">
        <v>0</v>
      </c>
      <c r="M37" s="2">
        <v>0</v>
      </c>
      <c r="N37" s="20"/>
      <c r="O37" s="18"/>
      <c r="P37" s="18"/>
    </row>
    <row r="38" spans="2:17" ht="62.25" customHeight="1">
      <c r="B38" s="50" t="s">
        <v>41</v>
      </c>
      <c r="C38" s="10" t="s">
        <v>15</v>
      </c>
      <c r="D38" s="11"/>
      <c r="E38" s="11"/>
      <c r="F38" s="11"/>
      <c r="G38" s="11"/>
      <c r="H38" s="11"/>
      <c r="I38" s="2"/>
      <c r="J38" s="2"/>
      <c r="K38" s="34"/>
      <c r="L38" s="2"/>
      <c r="M38" s="27"/>
      <c r="N38" s="29">
        <v>2</v>
      </c>
      <c r="O38" s="18"/>
      <c r="P38" s="18"/>
    </row>
    <row r="39" spans="2:17">
      <c r="B39" s="51"/>
      <c r="C39" s="21" t="s">
        <v>9</v>
      </c>
      <c r="D39" s="9" t="s">
        <v>23</v>
      </c>
      <c r="E39" s="9" t="s">
        <v>18</v>
      </c>
      <c r="F39" s="9" t="s">
        <v>8</v>
      </c>
      <c r="G39" s="9" t="s">
        <v>24</v>
      </c>
      <c r="H39" s="9" t="s">
        <v>42</v>
      </c>
      <c r="I39" s="2">
        <v>0</v>
      </c>
      <c r="J39" s="2">
        <f>20126999+9097865.76+0.29+278177.14</f>
        <v>29503042.189999998</v>
      </c>
      <c r="K39" s="34">
        <f>22183000+8292156.28</f>
        <v>30475156.280000001</v>
      </c>
      <c r="L39" s="34">
        <v>22283299.289999999</v>
      </c>
      <c r="M39" s="34">
        <v>22665499.289999999</v>
      </c>
      <c r="N39" s="29"/>
      <c r="O39" s="18">
        <f>J39+J45+J51</f>
        <v>29823665.759999998</v>
      </c>
      <c r="P39" s="18">
        <f t="shared" ref="P39:Q39" si="11">K39+K45+K51</f>
        <v>30475156.280000001</v>
      </c>
      <c r="Q39" s="18">
        <f t="shared" si="11"/>
        <v>22382100</v>
      </c>
    </row>
    <row r="40" spans="2:17" ht="31.5">
      <c r="B40" s="51"/>
      <c r="C40" s="21" t="s">
        <v>21</v>
      </c>
      <c r="D40" s="9" t="s">
        <v>23</v>
      </c>
      <c r="E40" s="9" t="s">
        <v>18</v>
      </c>
      <c r="F40" s="9" t="s">
        <v>8</v>
      </c>
      <c r="G40" s="9" t="s">
        <v>24</v>
      </c>
      <c r="H40" s="9" t="s">
        <v>42</v>
      </c>
      <c r="I40" s="2">
        <v>0</v>
      </c>
      <c r="J40" s="2">
        <v>0</v>
      </c>
      <c r="K40" s="34">
        <v>0</v>
      </c>
      <c r="L40" s="34">
        <v>0</v>
      </c>
      <c r="M40" s="34">
        <v>0</v>
      </c>
      <c r="N40" s="29"/>
      <c r="O40" s="18">
        <f>J43+J49+J55</f>
        <v>37805399.509999998</v>
      </c>
      <c r="P40" s="18">
        <f t="shared" ref="P40:Q40" si="12">K43+K49+K55</f>
        <v>30475156.280000001</v>
      </c>
      <c r="Q40" s="18">
        <f t="shared" si="12"/>
        <v>32163370</v>
      </c>
    </row>
    <row r="41" spans="2:17" ht="31.5">
      <c r="B41" s="51"/>
      <c r="C41" s="21" t="s">
        <v>22</v>
      </c>
      <c r="D41" s="11"/>
      <c r="E41" s="11"/>
      <c r="F41" s="11"/>
      <c r="G41" s="11"/>
      <c r="H41" s="11"/>
      <c r="I41" s="2">
        <v>0</v>
      </c>
      <c r="J41" s="2">
        <v>0</v>
      </c>
      <c r="K41" s="34">
        <v>0</v>
      </c>
      <c r="L41" s="34">
        <v>0</v>
      </c>
      <c r="M41" s="34">
        <v>0</v>
      </c>
      <c r="N41" s="29"/>
      <c r="O41" s="18"/>
      <c r="P41" s="18"/>
    </row>
    <row r="42" spans="2:17">
      <c r="B42" s="51"/>
      <c r="C42" s="21" t="s">
        <v>10</v>
      </c>
      <c r="D42" s="11"/>
      <c r="E42" s="11"/>
      <c r="F42" s="11"/>
      <c r="G42" s="11"/>
      <c r="H42" s="11"/>
      <c r="I42" s="2">
        <v>0</v>
      </c>
      <c r="J42" s="2">
        <v>0</v>
      </c>
      <c r="K42" s="34">
        <v>0</v>
      </c>
      <c r="L42" s="34">
        <v>0</v>
      </c>
      <c r="M42" s="34">
        <v>0</v>
      </c>
      <c r="N42" s="29"/>
      <c r="O42" s="18"/>
      <c r="P42" s="18"/>
    </row>
    <row r="43" spans="2:17">
      <c r="B43" s="52"/>
      <c r="C43" s="10" t="s">
        <v>11</v>
      </c>
      <c r="D43" s="11"/>
      <c r="E43" s="11"/>
      <c r="F43" s="11"/>
      <c r="G43" s="11"/>
      <c r="H43" s="11"/>
      <c r="I43" s="2">
        <v>0</v>
      </c>
      <c r="J43" s="2">
        <f>J39</f>
        <v>29503042.189999998</v>
      </c>
      <c r="K43" s="34">
        <f>K39</f>
        <v>30475156.280000001</v>
      </c>
      <c r="L43" s="34">
        <f>L39</f>
        <v>22283299.289999999</v>
      </c>
      <c r="M43" s="34">
        <f>M39</f>
        <v>22665499.289999999</v>
      </c>
      <c r="N43" s="29"/>
      <c r="O43" s="18"/>
      <c r="P43" s="18"/>
    </row>
    <row r="44" spans="2:17" ht="31.5">
      <c r="B44" s="50" t="s">
        <v>36</v>
      </c>
      <c r="C44" s="10" t="s">
        <v>43</v>
      </c>
      <c r="D44" s="11"/>
      <c r="E44" s="11"/>
      <c r="F44" s="11"/>
      <c r="G44" s="11"/>
      <c r="H44" s="11"/>
      <c r="I44" s="2"/>
      <c r="J44" s="2"/>
      <c r="K44" s="34"/>
      <c r="L44" s="2"/>
      <c r="M44" s="27"/>
      <c r="N44" s="29">
        <v>2</v>
      </c>
      <c r="O44" s="18"/>
      <c r="P44" s="18"/>
    </row>
    <row r="45" spans="2:17">
      <c r="B45" s="51"/>
      <c r="C45" s="21" t="s">
        <v>9</v>
      </c>
      <c r="D45" s="9" t="s">
        <v>23</v>
      </c>
      <c r="E45" s="9" t="s">
        <v>18</v>
      </c>
      <c r="F45" s="9" t="s">
        <v>8</v>
      </c>
      <c r="G45" s="9" t="s">
        <v>24</v>
      </c>
      <c r="H45" s="9" t="s">
        <v>54</v>
      </c>
      <c r="I45" s="2">
        <v>0</v>
      </c>
      <c r="J45" s="2">
        <f>500000-260000</f>
        <v>240000</v>
      </c>
      <c r="K45" s="34">
        <v>0</v>
      </c>
      <c r="L45" s="2">
        <v>0</v>
      </c>
      <c r="M45" s="2">
        <v>0</v>
      </c>
      <c r="N45" s="29"/>
      <c r="O45" s="18"/>
      <c r="P45" s="18"/>
    </row>
    <row r="46" spans="2:17" ht="31.5">
      <c r="B46" s="51"/>
      <c r="C46" s="21" t="s">
        <v>21</v>
      </c>
      <c r="D46" s="9" t="s">
        <v>23</v>
      </c>
      <c r="E46" s="9" t="s">
        <v>18</v>
      </c>
      <c r="F46" s="9" t="s">
        <v>8</v>
      </c>
      <c r="G46" s="9" t="s">
        <v>24</v>
      </c>
      <c r="H46" s="9" t="s">
        <v>54</v>
      </c>
      <c r="I46" s="2">
        <v>0</v>
      </c>
      <c r="J46" s="2">
        <v>0</v>
      </c>
      <c r="K46" s="34">
        <v>0</v>
      </c>
      <c r="L46" s="2">
        <v>0</v>
      </c>
      <c r="M46" s="2">
        <v>0</v>
      </c>
      <c r="N46" s="24"/>
      <c r="O46" s="18"/>
      <c r="P46" s="18"/>
    </row>
    <row r="47" spans="2:17" ht="31.5">
      <c r="B47" s="51"/>
      <c r="C47" s="21" t="s">
        <v>22</v>
      </c>
      <c r="D47" s="11"/>
      <c r="E47" s="11"/>
      <c r="F47" s="11"/>
      <c r="G47" s="11"/>
      <c r="H47" s="11"/>
      <c r="I47" s="2">
        <v>0</v>
      </c>
      <c r="J47" s="2">
        <v>0</v>
      </c>
      <c r="K47" s="34">
        <v>0</v>
      </c>
      <c r="L47" s="2">
        <v>0</v>
      </c>
      <c r="M47" s="2">
        <v>0</v>
      </c>
      <c r="N47" s="24"/>
      <c r="O47" s="18"/>
      <c r="P47" s="18"/>
    </row>
    <row r="48" spans="2:17">
      <c r="B48" s="51"/>
      <c r="C48" s="21" t="s">
        <v>10</v>
      </c>
      <c r="D48" s="11"/>
      <c r="E48" s="11"/>
      <c r="F48" s="11"/>
      <c r="G48" s="11"/>
      <c r="H48" s="11"/>
      <c r="I48" s="2">
        <v>0</v>
      </c>
      <c r="J48" s="2">
        <v>0</v>
      </c>
      <c r="K48" s="34">
        <v>0</v>
      </c>
      <c r="L48" s="2">
        <v>0</v>
      </c>
      <c r="M48" s="2">
        <v>0</v>
      </c>
      <c r="N48" s="24"/>
      <c r="O48" s="18"/>
      <c r="P48" s="18"/>
    </row>
    <row r="49" spans="2:16">
      <c r="B49" s="52"/>
      <c r="C49" s="10" t="s">
        <v>11</v>
      </c>
      <c r="D49" s="11"/>
      <c r="E49" s="11"/>
      <c r="F49" s="11"/>
      <c r="G49" s="11"/>
      <c r="H49" s="11"/>
      <c r="I49" s="2">
        <v>0</v>
      </c>
      <c r="J49" s="2">
        <f>J45</f>
        <v>240000</v>
      </c>
      <c r="K49" s="34">
        <f>K45</f>
        <v>0</v>
      </c>
      <c r="L49" s="2">
        <f>L45</f>
        <v>0</v>
      </c>
      <c r="M49" s="2">
        <f>M45</f>
        <v>0</v>
      </c>
      <c r="N49" s="24"/>
      <c r="O49" s="18"/>
      <c r="P49" s="18"/>
    </row>
    <row r="50" spans="2:16" ht="63">
      <c r="B50" s="50" t="s">
        <v>8</v>
      </c>
      <c r="C50" s="10" t="s">
        <v>44</v>
      </c>
      <c r="D50" s="11"/>
      <c r="E50" s="11"/>
      <c r="F50" s="11"/>
      <c r="G50" s="11"/>
      <c r="H50" s="11"/>
      <c r="I50" s="2"/>
      <c r="J50" s="2"/>
      <c r="K50" s="34"/>
      <c r="L50" s="28"/>
      <c r="M50" s="27"/>
      <c r="N50" s="25">
        <v>2</v>
      </c>
      <c r="O50" s="18"/>
      <c r="P50" s="18"/>
    </row>
    <row r="51" spans="2:16">
      <c r="B51" s="51"/>
      <c r="C51" s="21" t="s">
        <v>9</v>
      </c>
      <c r="D51" s="9" t="s">
        <v>23</v>
      </c>
      <c r="E51" s="9" t="s">
        <v>18</v>
      </c>
      <c r="F51" s="9" t="s">
        <v>8</v>
      </c>
      <c r="G51" s="9" t="s">
        <v>24</v>
      </c>
      <c r="H51" s="9" t="s">
        <v>45</v>
      </c>
      <c r="I51" s="2">
        <v>0</v>
      </c>
      <c r="J51" s="2">
        <v>80623.570000000007</v>
      </c>
      <c r="K51" s="34">
        <v>0</v>
      </c>
      <c r="L51" s="2">
        <f t="shared" ref="L51:M51" si="13">98801-0.29</f>
        <v>98800.71</v>
      </c>
      <c r="M51" s="2">
        <f t="shared" si="13"/>
        <v>98800.71</v>
      </c>
      <c r="N51" s="24"/>
      <c r="O51" s="18"/>
      <c r="P51" s="18"/>
    </row>
    <row r="52" spans="2:16" ht="31.5">
      <c r="B52" s="51"/>
      <c r="C52" s="21" t="s">
        <v>21</v>
      </c>
      <c r="D52" s="9" t="s">
        <v>23</v>
      </c>
      <c r="E52" s="9" t="s">
        <v>18</v>
      </c>
      <c r="F52" s="9" t="s">
        <v>8</v>
      </c>
      <c r="G52" s="9" t="s">
        <v>24</v>
      </c>
      <c r="H52" s="9" t="s">
        <v>45</v>
      </c>
      <c r="I52" s="2">
        <v>0</v>
      </c>
      <c r="J52" s="2">
        <v>7981733.75</v>
      </c>
      <c r="K52" s="34">
        <v>0</v>
      </c>
      <c r="L52" s="2">
        <v>9781270</v>
      </c>
      <c r="M52" s="2">
        <v>9781270</v>
      </c>
      <c r="N52" s="24"/>
      <c r="O52" s="18"/>
      <c r="P52" s="18"/>
    </row>
    <row r="53" spans="2:16" ht="31.5">
      <c r="B53" s="51"/>
      <c r="C53" s="21" t="s">
        <v>22</v>
      </c>
      <c r="D53" s="11"/>
      <c r="E53" s="11"/>
      <c r="F53" s="11"/>
      <c r="G53" s="11"/>
      <c r="H53" s="11"/>
      <c r="I53" s="2">
        <v>0</v>
      </c>
      <c r="J53" s="2">
        <v>0</v>
      </c>
      <c r="K53" s="34">
        <v>0</v>
      </c>
      <c r="L53" s="2">
        <v>0</v>
      </c>
      <c r="M53" s="2">
        <v>0</v>
      </c>
      <c r="N53" s="24"/>
      <c r="O53" s="18"/>
      <c r="P53" s="18"/>
    </row>
    <row r="54" spans="2:16">
      <c r="B54" s="51"/>
      <c r="C54" s="21" t="s">
        <v>10</v>
      </c>
      <c r="D54" s="11"/>
      <c r="E54" s="11"/>
      <c r="F54" s="11"/>
      <c r="G54" s="11"/>
      <c r="H54" s="11"/>
      <c r="I54" s="2">
        <v>0</v>
      </c>
      <c r="J54" s="2">
        <v>0</v>
      </c>
      <c r="K54" s="34">
        <v>0</v>
      </c>
      <c r="L54" s="2">
        <v>0</v>
      </c>
      <c r="M54" s="2">
        <v>0</v>
      </c>
      <c r="N54" s="24"/>
      <c r="O54" s="18"/>
      <c r="P54" s="18"/>
    </row>
    <row r="55" spans="2:16">
      <c r="B55" s="52"/>
      <c r="C55" s="10" t="s">
        <v>11</v>
      </c>
      <c r="D55" s="11"/>
      <c r="E55" s="11"/>
      <c r="F55" s="11"/>
      <c r="G55" s="11"/>
      <c r="H55" s="11"/>
      <c r="I55" s="2">
        <v>0</v>
      </c>
      <c r="J55" s="2">
        <f>J51+J52</f>
        <v>8062357.3200000003</v>
      </c>
      <c r="K55" s="34">
        <f>K51+K52</f>
        <v>0</v>
      </c>
      <c r="L55" s="2">
        <f>L51+L52</f>
        <v>9880070.7100000009</v>
      </c>
      <c r="M55" s="2">
        <f>M51+M52</f>
        <v>9880070.7100000009</v>
      </c>
      <c r="N55" s="24"/>
      <c r="O55" s="18"/>
      <c r="P55" s="18"/>
    </row>
    <row r="56" spans="2:16" ht="81" customHeight="1">
      <c r="B56" s="50" t="s">
        <v>46</v>
      </c>
      <c r="C56" s="10" t="s">
        <v>47</v>
      </c>
      <c r="D56" s="11"/>
      <c r="E56" s="11"/>
      <c r="F56" s="11"/>
      <c r="G56" s="11"/>
      <c r="H56" s="11"/>
      <c r="I56" s="2"/>
      <c r="J56" s="2"/>
      <c r="K56" s="34"/>
      <c r="L56" s="28"/>
      <c r="M56" s="27"/>
      <c r="N56" s="24"/>
      <c r="O56" s="18"/>
      <c r="P56" s="18"/>
    </row>
    <row r="57" spans="2:16">
      <c r="B57" s="51"/>
      <c r="C57" s="21" t="s">
        <v>9</v>
      </c>
      <c r="D57" s="9" t="s">
        <v>23</v>
      </c>
      <c r="E57" s="9" t="s">
        <v>18</v>
      </c>
      <c r="F57" s="9" t="s">
        <v>8</v>
      </c>
      <c r="G57" s="9" t="s">
        <v>24</v>
      </c>
      <c r="H57" s="9" t="s">
        <v>45</v>
      </c>
      <c r="I57" s="2">
        <v>0</v>
      </c>
      <c r="J57" s="2">
        <v>80623.570000000007</v>
      </c>
      <c r="K57" s="34">
        <v>0</v>
      </c>
      <c r="L57" s="28">
        <v>0</v>
      </c>
      <c r="M57" s="28">
        <v>0</v>
      </c>
      <c r="N57" s="24"/>
      <c r="O57" s="18"/>
      <c r="P57" s="18"/>
    </row>
    <row r="58" spans="2:16" ht="31.5">
      <c r="B58" s="51"/>
      <c r="C58" s="21" t="s">
        <v>21</v>
      </c>
      <c r="D58" s="9" t="s">
        <v>23</v>
      </c>
      <c r="E58" s="9" t="s">
        <v>18</v>
      </c>
      <c r="F58" s="9" t="s">
        <v>8</v>
      </c>
      <c r="G58" s="9" t="s">
        <v>24</v>
      </c>
      <c r="H58" s="9" t="s">
        <v>45</v>
      </c>
      <c r="I58" s="2">
        <v>0</v>
      </c>
      <c r="J58" s="2">
        <v>7981733.75</v>
      </c>
      <c r="K58" s="34">
        <v>0</v>
      </c>
      <c r="L58" s="28">
        <v>0</v>
      </c>
      <c r="M58" s="28">
        <v>0</v>
      </c>
      <c r="N58" s="24"/>
      <c r="O58" s="18"/>
      <c r="P58" s="18"/>
    </row>
    <row r="59" spans="2:16" ht="31.5">
      <c r="B59" s="51"/>
      <c r="C59" s="21" t="s">
        <v>22</v>
      </c>
      <c r="D59" s="11"/>
      <c r="E59" s="11"/>
      <c r="F59" s="11"/>
      <c r="G59" s="11"/>
      <c r="H59" s="11"/>
      <c r="I59" s="2">
        <v>0</v>
      </c>
      <c r="J59" s="2">
        <v>0</v>
      </c>
      <c r="K59" s="34">
        <v>0</v>
      </c>
      <c r="L59" s="28">
        <v>0</v>
      </c>
      <c r="M59" s="2">
        <v>0</v>
      </c>
      <c r="N59" s="24"/>
      <c r="O59" s="18"/>
      <c r="P59" s="18"/>
    </row>
    <row r="60" spans="2:16">
      <c r="B60" s="51"/>
      <c r="C60" s="21" t="s">
        <v>10</v>
      </c>
      <c r="D60" s="11"/>
      <c r="E60" s="11"/>
      <c r="F60" s="11"/>
      <c r="G60" s="11"/>
      <c r="H60" s="11"/>
      <c r="I60" s="2">
        <v>0</v>
      </c>
      <c r="J60" s="2">
        <v>0</v>
      </c>
      <c r="K60" s="34">
        <v>0</v>
      </c>
      <c r="L60" s="28">
        <v>0</v>
      </c>
      <c r="M60" s="2">
        <v>0</v>
      </c>
      <c r="N60" s="24"/>
      <c r="O60" s="18"/>
      <c r="P60" s="18"/>
    </row>
    <row r="61" spans="2:16">
      <c r="B61" s="52"/>
      <c r="C61" s="10" t="s">
        <v>11</v>
      </c>
      <c r="D61" s="11"/>
      <c r="E61" s="11"/>
      <c r="F61" s="11"/>
      <c r="G61" s="11"/>
      <c r="H61" s="11"/>
      <c r="I61" s="2">
        <v>0</v>
      </c>
      <c r="J61" s="2">
        <f>J57+J58</f>
        <v>8062357.3200000003</v>
      </c>
      <c r="K61" s="34">
        <v>0</v>
      </c>
      <c r="L61" s="28">
        <v>0</v>
      </c>
      <c r="M61" s="2">
        <v>0</v>
      </c>
      <c r="N61" s="24"/>
      <c r="O61" s="18"/>
      <c r="P61" s="18"/>
    </row>
    <row r="62" spans="2:16" ht="78.75">
      <c r="B62" s="50" t="s">
        <v>48</v>
      </c>
      <c r="C62" s="10" t="s">
        <v>49</v>
      </c>
      <c r="D62" s="11"/>
      <c r="E62" s="11"/>
      <c r="F62" s="11"/>
      <c r="G62" s="11"/>
      <c r="H62" s="11"/>
      <c r="I62" s="2"/>
      <c r="J62" s="2"/>
      <c r="K62" s="34"/>
      <c r="L62" s="28"/>
      <c r="M62" s="2"/>
      <c r="N62" s="24"/>
      <c r="O62" s="18"/>
      <c r="P62" s="18"/>
    </row>
    <row r="63" spans="2:16">
      <c r="B63" s="51"/>
      <c r="C63" s="21" t="s">
        <v>9</v>
      </c>
      <c r="D63" s="9" t="s">
        <v>23</v>
      </c>
      <c r="E63" s="9" t="s">
        <v>18</v>
      </c>
      <c r="F63" s="9" t="s">
        <v>8</v>
      </c>
      <c r="G63" s="9" t="s">
        <v>24</v>
      </c>
      <c r="H63" s="9" t="s">
        <v>45</v>
      </c>
      <c r="I63" s="2">
        <v>0</v>
      </c>
      <c r="J63" s="2">
        <v>0</v>
      </c>
      <c r="K63" s="34">
        <v>0</v>
      </c>
      <c r="L63" s="2">
        <f>98801-0.29</f>
        <v>98800.71</v>
      </c>
      <c r="M63" s="2">
        <f>98801-0.29</f>
        <v>98800.71</v>
      </c>
      <c r="N63" s="24"/>
      <c r="O63" s="18"/>
      <c r="P63" s="18"/>
    </row>
    <row r="64" spans="2:16" ht="31.5">
      <c r="B64" s="51"/>
      <c r="C64" s="21" t="s">
        <v>21</v>
      </c>
      <c r="D64" s="9" t="s">
        <v>23</v>
      </c>
      <c r="E64" s="9" t="s">
        <v>18</v>
      </c>
      <c r="F64" s="9" t="s">
        <v>8</v>
      </c>
      <c r="G64" s="9" t="s">
        <v>24</v>
      </c>
      <c r="H64" s="9" t="s">
        <v>45</v>
      </c>
      <c r="I64" s="2">
        <v>0</v>
      </c>
      <c r="J64" s="2">
        <v>0</v>
      </c>
      <c r="K64" s="34">
        <v>0</v>
      </c>
      <c r="L64" s="2">
        <v>9781270</v>
      </c>
      <c r="M64" s="2">
        <v>9781270</v>
      </c>
      <c r="N64" s="24"/>
      <c r="O64" s="18"/>
      <c r="P64" s="18"/>
    </row>
    <row r="65" spans="2:16" ht="31.5">
      <c r="B65" s="51"/>
      <c r="C65" s="21" t="s">
        <v>22</v>
      </c>
      <c r="D65" s="11"/>
      <c r="E65" s="11"/>
      <c r="F65" s="11"/>
      <c r="G65" s="11"/>
      <c r="H65" s="11"/>
      <c r="I65" s="2">
        <v>0</v>
      </c>
      <c r="J65" s="2">
        <v>0</v>
      </c>
      <c r="K65" s="34">
        <v>0</v>
      </c>
      <c r="L65" s="2">
        <v>0</v>
      </c>
      <c r="M65" s="2">
        <v>0</v>
      </c>
      <c r="N65" s="24"/>
      <c r="O65" s="18"/>
      <c r="P65" s="18"/>
    </row>
    <row r="66" spans="2:16">
      <c r="B66" s="51"/>
      <c r="C66" s="21" t="s">
        <v>10</v>
      </c>
      <c r="D66" s="11"/>
      <c r="E66" s="11"/>
      <c r="F66" s="11"/>
      <c r="G66" s="11"/>
      <c r="H66" s="11"/>
      <c r="I66" s="2">
        <v>0</v>
      </c>
      <c r="J66" s="2">
        <v>0</v>
      </c>
      <c r="K66" s="34">
        <v>0</v>
      </c>
      <c r="L66" s="2">
        <v>0</v>
      </c>
      <c r="M66" s="2">
        <v>0</v>
      </c>
      <c r="N66" s="24"/>
      <c r="O66" s="18"/>
      <c r="P66" s="18"/>
    </row>
    <row r="67" spans="2:16">
      <c r="B67" s="52"/>
      <c r="C67" s="10" t="s">
        <v>11</v>
      </c>
      <c r="D67" s="11"/>
      <c r="E67" s="11"/>
      <c r="F67" s="11"/>
      <c r="G67" s="11"/>
      <c r="H67" s="11"/>
      <c r="I67" s="2">
        <v>0</v>
      </c>
      <c r="J67" s="2">
        <v>0</v>
      </c>
      <c r="K67" s="34">
        <f>K63+K64</f>
        <v>0</v>
      </c>
      <c r="L67" s="2">
        <f>L63+L64</f>
        <v>9880070.7100000009</v>
      </c>
      <c r="M67" s="2">
        <f>M63+M64</f>
        <v>9880070.7100000009</v>
      </c>
      <c r="N67" s="24"/>
      <c r="O67" s="18"/>
      <c r="P67" s="18"/>
    </row>
    <row r="68" spans="2:16" ht="63">
      <c r="B68" s="53">
        <v>6</v>
      </c>
      <c r="C68" s="13" t="s">
        <v>17</v>
      </c>
      <c r="D68" s="11"/>
      <c r="E68" s="11"/>
      <c r="F68" s="11"/>
      <c r="G68" s="11"/>
      <c r="H68" s="11"/>
      <c r="I68" s="2"/>
      <c r="J68" s="2"/>
      <c r="K68" s="34"/>
      <c r="L68" s="28"/>
      <c r="M68" s="28"/>
      <c r="N68" s="40">
        <v>2</v>
      </c>
    </row>
    <row r="69" spans="2:16" ht="15.75" customHeight="1">
      <c r="B69" s="53"/>
      <c r="C69" s="7" t="s">
        <v>9</v>
      </c>
      <c r="D69" s="8">
        <v>901</v>
      </c>
      <c r="E69" s="9" t="s">
        <v>18</v>
      </c>
      <c r="F69" s="8">
        <v>5</v>
      </c>
      <c r="G69" s="9" t="s">
        <v>55</v>
      </c>
      <c r="H69" s="8">
        <v>81630</v>
      </c>
      <c r="I69" s="2">
        <f>I75</f>
        <v>4676280</v>
      </c>
      <c r="J69" s="2">
        <f t="shared" ref="J69:L69" si="14">J75</f>
        <v>377288</v>
      </c>
      <c r="K69" s="34">
        <f t="shared" si="14"/>
        <v>0</v>
      </c>
      <c r="L69" s="2">
        <f t="shared" si="14"/>
        <v>0</v>
      </c>
      <c r="M69" s="2">
        <f t="shared" ref="M69" si="15">M75</f>
        <v>0</v>
      </c>
      <c r="N69" s="41"/>
    </row>
    <row r="70" spans="2:16" ht="31.5">
      <c r="B70" s="53"/>
      <c r="C70" s="7" t="s">
        <v>21</v>
      </c>
      <c r="D70" s="8"/>
      <c r="E70" s="8"/>
      <c r="F70" s="8"/>
      <c r="G70" s="8"/>
      <c r="H70" s="8"/>
      <c r="I70" s="2">
        <v>0</v>
      </c>
      <c r="J70" s="2">
        <v>0</v>
      </c>
      <c r="K70" s="34">
        <v>0</v>
      </c>
      <c r="L70" s="2">
        <v>0</v>
      </c>
      <c r="M70" s="2">
        <v>0</v>
      </c>
      <c r="N70" s="41"/>
    </row>
    <row r="71" spans="2:16" ht="31.5">
      <c r="B71" s="53"/>
      <c r="C71" s="7" t="s">
        <v>22</v>
      </c>
      <c r="D71" s="8"/>
      <c r="E71" s="9"/>
      <c r="F71" s="8"/>
      <c r="G71" s="8"/>
      <c r="H71" s="8"/>
      <c r="I71" s="2">
        <v>0</v>
      </c>
      <c r="J71" s="2">
        <v>0</v>
      </c>
      <c r="K71" s="34">
        <v>0</v>
      </c>
      <c r="L71" s="2">
        <v>0</v>
      </c>
      <c r="M71" s="2">
        <v>0</v>
      </c>
      <c r="N71" s="41"/>
    </row>
    <row r="72" spans="2:16">
      <c r="B72" s="53"/>
      <c r="C72" s="7" t="s">
        <v>10</v>
      </c>
      <c r="D72" s="8"/>
      <c r="E72" s="8"/>
      <c r="F72" s="8"/>
      <c r="G72" s="8"/>
      <c r="H72" s="8"/>
      <c r="I72" s="2">
        <v>0</v>
      </c>
      <c r="J72" s="2">
        <v>0</v>
      </c>
      <c r="K72" s="34">
        <v>0</v>
      </c>
      <c r="L72" s="2">
        <v>0</v>
      </c>
      <c r="M72" s="2">
        <v>0</v>
      </c>
      <c r="N72" s="41"/>
    </row>
    <row r="73" spans="2:16">
      <c r="B73" s="53"/>
      <c r="C73" s="10" t="s">
        <v>11</v>
      </c>
      <c r="D73" s="11"/>
      <c r="E73" s="11"/>
      <c r="F73" s="11"/>
      <c r="G73" s="11"/>
      <c r="H73" s="11"/>
      <c r="I73" s="2">
        <f t="shared" ref="I73:K73" si="16">SUM(I69:I72)</f>
        <v>4676280</v>
      </c>
      <c r="J73" s="2">
        <f t="shared" si="16"/>
        <v>377288</v>
      </c>
      <c r="K73" s="34">
        <f t="shared" si="16"/>
        <v>0</v>
      </c>
      <c r="L73" s="2">
        <f t="shared" ref="L73:M73" si="17">SUM(L69:L72)</f>
        <v>0</v>
      </c>
      <c r="M73" s="2">
        <f t="shared" si="17"/>
        <v>0</v>
      </c>
      <c r="N73" s="42"/>
    </row>
    <row r="74" spans="2:16" ht="76.5" customHeight="1">
      <c r="B74" s="49" t="s">
        <v>50</v>
      </c>
      <c r="C74" s="13" t="s">
        <v>17</v>
      </c>
      <c r="D74" s="11"/>
      <c r="E74" s="11"/>
      <c r="F74" s="11"/>
      <c r="G74" s="11"/>
      <c r="H74" s="11"/>
      <c r="I74" s="2"/>
      <c r="J74" s="2"/>
      <c r="K74" s="34"/>
      <c r="L74" s="2"/>
      <c r="M74" s="2"/>
      <c r="N74" s="43"/>
    </row>
    <row r="75" spans="2:16" ht="15.75" customHeight="1">
      <c r="B75" s="49"/>
      <c r="C75" s="7" t="s">
        <v>9</v>
      </c>
      <c r="D75" s="8">
        <v>901</v>
      </c>
      <c r="E75" s="9" t="s">
        <v>18</v>
      </c>
      <c r="F75" s="8">
        <v>5</v>
      </c>
      <c r="G75" s="9" t="s">
        <v>55</v>
      </c>
      <c r="H75" s="8">
        <v>81630</v>
      </c>
      <c r="I75" s="2">
        <v>4676280</v>
      </c>
      <c r="J75" s="2">
        <f>2426320-2049032</f>
        <v>377288</v>
      </c>
      <c r="K75" s="34">
        <v>0</v>
      </c>
      <c r="L75" s="2">
        <v>0</v>
      </c>
      <c r="M75" s="2">
        <v>0</v>
      </c>
      <c r="N75" s="44"/>
    </row>
    <row r="76" spans="2:16" ht="31.5">
      <c r="B76" s="49"/>
      <c r="C76" s="7" t="s">
        <v>21</v>
      </c>
      <c r="D76" s="8"/>
      <c r="E76" s="8"/>
      <c r="F76" s="8"/>
      <c r="G76" s="8"/>
      <c r="H76" s="8"/>
      <c r="I76" s="2">
        <v>0</v>
      </c>
      <c r="J76" s="2">
        <v>0</v>
      </c>
      <c r="K76" s="34">
        <v>0</v>
      </c>
      <c r="L76" s="2">
        <v>0</v>
      </c>
      <c r="M76" s="2">
        <v>0</v>
      </c>
      <c r="N76" s="44"/>
    </row>
    <row r="77" spans="2:16" ht="31.5">
      <c r="B77" s="49"/>
      <c r="C77" s="7" t="s">
        <v>22</v>
      </c>
      <c r="D77" s="8"/>
      <c r="E77" s="9"/>
      <c r="F77" s="8"/>
      <c r="G77" s="8"/>
      <c r="H77" s="8"/>
      <c r="I77" s="2">
        <v>0</v>
      </c>
      <c r="J77" s="2">
        <v>0</v>
      </c>
      <c r="K77" s="34">
        <v>0</v>
      </c>
      <c r="L77" s="2">
        <v>0</v>
      </c>
      <c r="M77" s="2">
        <v>0</v>
      </c>
      <c r="N77" s="44"/>
    </row>
    <row r="78" spans="2:16">
      <c r="B78" s="49"/>
      <c r="C78" s="7" t="s">
        <v>10</v>
      </c>
      <c r="D78" s="8"/>
      <c r="E78" s="8"/>
      <c r="F78" s="8"/>
      <c r="G78" s="8"/>
      <c r="H78" s="8"/>
      <c r="I78" s="2">
        <v>0</v>
      </c>
      <c r="J78" s="2">
        <v>0</v>
      </c>
      <c r="K78" s="34">
        <v>0</v>
      </c>
      <c r="L78" s="2">
        <v>0</v>
      </c>
      <c r="M78" s="2">
        <v>0</v>
      </c>
      <c r="N78" s="44"/>
    </row>
    <row r="79" spans="2:16">
      <c r="B79" s="49"/>
      <c r="C79" s="10" t="s">
        <v>11</v>
      </c>
      <c r="D79" s="11"/>
      <c r="E79" s="11"/>
      <c r="F79" s="11"/>
      <c r="G79" s="11"/>
      <c r="H79" s="11"/>
      <c r="I79" s="2">
        <f t="shared" ref="I79:K79" si="18">SUM(I75:I78)</f>
        <v>4676280</v>
      </c>
      <c r="J79" s="2">
        <f t="shared" si="18"/>
        <v>377288</v>
      </c>
      <c r="K79" s="34">
        <f t="shared" si="18"/>
        <v>0</v>
      </c>
      <c r="L79" s="2">
        <f>L75</f>
        <v>0</v>
      </c>
      <c r="M79" s="2">
        <f>M75</f>
        <v>0</v>
      </c>
      <c r="N79" s="45"/>
    </row>
    <row r="80" spans="2:16" ht="63">
      <c r="B80" s="50" t="s">
        <v>57</v>
      </c>
      <c r="C80" s="13" t="s">
        <v>17</v>
      </c>
      <c r="D80" s="11"/>
      <c r="E80" s="11"/>
      <c r="F80" s="11"/>
      <c r="G80" s="11"/>
      <c r="H80" s="11"/>
      <c r="I80" s="2"/>
      <c r="J80" s="2"/>
      <c r="K80" s="34"/>
      <c r="L80" s="2"/>
      <c r="M80" s="28"/>
      <c r="N80" s="40">
        <v>2</v>
      </c>
    </row>
    <row r="81" spans="2:14">
      <c r="B81" s="51"/>
      <c r="C81" s="21" t="s">
        <v>9</v>
      </c>
      <c r="D81" s="8">
        <v>901</v>
      </c>
      <c r="E81" s="9" t="s">
        <v>18</v>
      </c>
      <c r="F81" s="8">
        <v>5</v>
      </c>
      <c r="G81" s="9" t="s">
        <v>55</v>
      </c>
      <c r="H81" s="8">
        <v>81990</v>
      </c>
      <c r="I81" s="2">
        <v>0</v>
      </c>
      <c r="J81" s="2">
        <f>J87</f>
        <v>4475352</v>
      </c>
      <c r="K81" s="34">
        <f t="shared" ref="K81:L81" si="19">K87</f>
        <v>5820779</v>
      </c>
      <c r="L81" s="2">
        <f t="shared" si="19"/>
        <v>5804676</v>
      </c>
      <c r="M81" s="2">
        <f t="shared" ref="M81" si="20">M87</f>
        <v>2902438</v>
      </c>
      <c r="N81" s="41"/>
    </row>
    <row r="82" spans="2:14" ht="31.5">
      <c r="B82" s="51"/>
      <c r="C82" s="21" t="s">
        <v>21</v>
      </c>
      <c r="D82" s="11"/>
      <c r="E82" s="11"/>
      <c r="F82" s="11"/>
      <c r="G82" s="11"/>
      <c r="H82" s="11"/>
      <c r="I82" s="2">
        <v>0</v>
      </c>
      <c r="J82" s="2">
        <f t="shared" ref="J82:L85" si="21">J88</f>
        <v>0</v>
      </c>
      <c r="K82" s="34">
        <f t="shared" si="21"/>
        <v>0</v>
      </c>
      <c r="L82" s="2">
        <f t="shared" si="21"/>
        <v>0</v>
      </c>
      <c r="M82" s="2">
        <f t="shared" ref="M82" si="22">M88</f>
        <v>0</v>
      </c>
      <c r="N82" s="41"/>
    </row>
    <row r="83" spans="2:14" ht="31.5">
      <c r="B83" s="51"/>
      <c r="C83" s="21" t="s">
        <v>22</v>
      </c>
      <c r="D83" s="11"/>
      <c r="E83" s="11"/>
      <c r="F83" s="11"/>
      <c r="G83" s="11"/>
      <c r="H83" s="11"/>
      <c r="I83" s="2">
        <v>0</v>
      </c>
      <c r="J83" s="2">
        <f t="shared" si="21"/>
        <v>0</v>
      </c>
      <c r="K83" s="34">
        <f t="shared" si="21"/>
        <v>0</v>
      </c>
      <c r="L83" s="2">
        <f t="shared" si="21"/>
        <v>0</v>
      </c>
      <c r="M83" s="2">
        <f t="shared" ref="M83" si="23">M89</f>
        <v>0</v>
      </c>
      <c r="N83" s="41"/>
    </row>
    <row r="84" spans="2:14">
      <c r="B84" s="51"/>
      <c r="C84" s="21" t="s">
        <v>10</v>
      </c>
      <c r="D84" s="11"/>
      <c r="E84" s="11"/>
      <c r="F84" s="11"/>
      <c r="G84" s="11"/>
      <c r="H84" s="11"/>
      <c r="I84" s="2">
        <v>0</v>
      </c>
      <c r="J84" s="2">
        <f t="shared" si="21"/>
        <v>0</v>
      </c>
      <c r="K84" s="34">
        <f t="shared" si="21"/>
        <v>0</v>
      </c>
      <c r="L84" s="2">
        <f t="shared" si="21"/>
        <v>0</v>
      </c>
      <c r="M84" s="2">
        <f t="shared" ref="M84" si="24">M90</f>
        <v>0</v>
      </c>
      <c r="N84" s="41"/>
    </row>
    <row r="85" spans="2:14">
      <c r="B85" s="52"/>
      <c r="C85" s="10" t="s">
        <v>11</v>
      </c>
      <c r="D85" s="11"/>
      <c r="E85" s="11"/>
      <c r="F85" s="11"/>
      <c r="G85" s="11"/>
      <c r="H85" s="11"/>
      <c r="I85" s="2">
        <v>0</v>
      </c>
      <c r="J85" s="2">
        <f t="shared" si="21"/>
        <v>4475352</v>
      </c>
      <c r="K85" s="34">
        <f t="shared" si="21"/>
        <v>5820779</v>
      </c>
      <c r="L85" s="2">
        <f t="shared" si="21"/>
        <v>5804676</v>
      </c>
      <c r="M85" s="2">
        <f t="shared" ref="M85" si="25">M91</f>
        <v>2902438</v>
      </c>
      <c r="N85" s="42"/>
    </row>
    <row r="86" spans="2:14" ht="81" customHeight="1">
      <c r="B86" s="50" t="s">
        <v>58</v>
      </c>
      <c r="C86" s="13" t="s">
        <v>79</v>
      </c>
      <c r="D86" s="11"/>
      <c r="E86" s="11"/>
      <c r="F86" s="11"/>
      <c r="G86" s="11"/>
      <c r="H86" s="11"/>
      <c r="I86" s="2"/>
      <c r="J86" s="2"/>
      <c r="K86" s="34"/>
      <c r="L86" s="2"/>
      <c r="M86" s="27"/>
      <c r="N86" s="32"/>
    </row>
    <row r="87" spans="2:14">
      <c r="B87" s="51"/>
      <c r="C87" s="21" t="s">
        <v>9</v>
      </c>
      <c r="D87" s="8">
        <v>901</v>
      </c>
      <c r="E87" s="9" t="s">
        <v>18</v>
      </c>
      <c r="F87" s="8">
        <v>5</v>
      </c>
      <c r="G87" s="9" t="s">
        <v>55</v>
      </c>
      <c r="H87" s="8">
        <v>81990</v>
      </c>
      <c r="I87" s="2">
        <v>0</v>
      </c>
      <c r="J87" s="2">
        <v>4475352</v>
      </c>
      <c r="K87" s="34">
        <f>2902338+2918441</f>
        <v>5820779</v>
      </c>
      <c r="L87" s="2">
        <v>5804676</v>
      </c>
      <c r="M87" s="2">
        <v>2902438</v>
      </c>
      <c r="N87" s="32"/>
    </row>
    <row r="88" spans="2:14" ht="31.5">
      <c r="B88" s="51"/>
      <c r="C88" s="21" t="s">
        <v>21</v>
      </c>
      <c r="D88" s="11"/>
      <c r="E88" s="11"/>
      <c r="F88" s="11"/>
      <c r="G88" s="11"/>
      <c r="H88" s="11"/>
      <c r="I88" s="2">
        <v>0</v>
      </c>
      <c r="J88" s="2">
        <v>0</v>
      </c>
      <c r="K88" s="34">
        <v>0</v>
      </c>
      <c r="L88" s="2">
        <v>0</v>
      </c>
      <c r="M88" s="2">
        <v>0</v>
      </c>
      <c r="N88" s="32"/>
    </row>
    <row r="89" spans="2:14" ht="31.5">
      <c r="B89" s="51"/>
      <c r="C89" s="21" t="s">
        <v>22</v>
      </c>
      <c r="D89" s="11"/>
      <c r="E89" s="11"/>
      <c r="F89" s="11"/>
      <c r="G89" s="11"/>
      <c r="H89" s="11"/>
      <c r="I89" s="2">
        <v>0</v>
      </c>
      <c r="J89" s="2">
        <v>0</v>
      </c>
      <c r="K89" s="34">
        <v>0</v>
      </c>
      <c r="L89" s="2">
        <v>0</v>
      </c>
      <c r="M89" s="2">
        <v>0</v>
      </c>
      <c r="N89" s="32"/>
    </row>
    <row r="90" spans="2:14">
      <c r="B90" s="51"/>
      <c r="C90" s="21" t="s">
        <v>10</v>
      </c>
      <c r="D90" s="11"/>
      <c r="E90" s="11"/>
      <c r="F90" s="11"/>
      <c r="G90" s="11"/>
      <c r="H90" s="11"/>
      <c r="I90" s="2">
        <v>0</v>
      </c>
      <c r="J90" s="2">
        <v>0</v>
      </c>
      <c r="K90" s="34">
        <v>0</v>
      </c>
      <c r="L90" s="2">
        <v>0</v>
      </c>
      <c r="M90" s="2">
        <v>0</v>
      </c>
      <c r="N90" s="32"/>
    </row>
    <row r="91" spans="2:14">
      <c r="B91" s="52"/>
      <c r="C91" s="10" t="s">
        <v>11</v>
      </c>
      <c r="D91" s="11"/>
      <c r="E91" s="11"/>
      <c r="F91" s="11"/>
      <c r="G91" s="11"/>
      <c r="H91" s="11"/>
      <c r="I91" s="2">
        <v>0</v>
      </c>
      <c r="J91" s="2">
        <f>J87</f>
        <v>4475352</v>
      </c>
      <c r="K91" s="34">
        <f>K87</f>
        <v>5820779</v>
      </c>
      <c r="L91" s="2">
        <f>L87</f>
        <v>5804676</v>
      </c>
      <c r="M91" s="2">
        <f>M87</f>
        <v>2902438</v>
      </c>
      <c r="N91" s="32"/>
    </row>
    <row r="92" spans="2:14" ht="31.5">
      <c r="B92" s="50" t="s">
        <v>67</v>
      </c>
      <c r="C92" s="13" t="s">
        <v>35</v>
      </c>
      <c r="D92" s="11"/>
      <c r="E92" s="11"/>
      <c r="F92" s="11"/>
      <c r="G92" s="11"/>
      <c r="H92" s="11"/>
      <c r="I92" s="2"/>
      <c r="J92" s="2"/>
      <c r="K92" s="34"/>
      <c r="L92" s="2"/>
      <c r="M92" s="2"/>
      <c r="N92" s="41">
        <v>2</v>
      </c>
    </row>
    <row r="93" spans="2:14">
      <c r="B93" s="51"/>
      <c r="C93" s="19" t="s">
        <v>9</v>
      </c>
      <c r="D93" s="8">
        <v>901</v>
      </c>
      <c r="E93" s="9" t="s">
        <v>18</v>
      </c>
      <c r="F93" s="8">
        <v>5</v>
      </c>
      <c r="G93" s="9" t="s">
        <v>66</v>
      </c>
      <c r="H93" s="8">
        <v>81650</v>
      </c>
      <c r="I93" s="2">
        <v>9911</v>
      </c>
      <c r="J93" s="2">
        <v>0</v>
      </c>
      <c r="K93" s="34">
        <v>0</v>
      </c>
      <c r="L93" s="2">
        <v>0</v>
      </c>
      <c r="M93" s="2">
        <v>0</v>
      </c>
      <c r="N93" s="41"/>
    </row>
    <row r="94" spans="2:14" ht="31.5">
      <c r="B94" s="51"/>
      <c r="C94" s="19" t="s">
        <v>21</v>
      </c>
      <c r="D94" s="11"/>
      <c r="E94" s="11"/>
      <c r="F94" s="11"/>
      <c r="G94" s="11"/>
      <c r="H94" s="11"/>
      <c r="I94" s="2">
        <v>0</v>
      </c>
      <c r="J94" s="2">
        <v>0</v>
      </c>
      <c r="K94" s="34">
        <v>0</v>
      </c>
      <c r="L94" s="2">
        <v>0</v>
      </c>
      <c r="M94" s="2">
        <v>0</v>
      </c>
      <c r="N94" s="41"/>
    </row>
    <row r="95" spans="2:14" ht="31.5">
      <c r="B95" s="51"/>
      <c r="C95" s="19" t="s">
        <v>22</v>
      </c>
      <c r="D95" s="11"/>
      <c r="E95" s="11"/>
      <c r="F95" s="11"/>
      <c r="G95" s="11"/>
      <c r="H95" s="11"/>
      <c r="I95" s="2">
        <v>0</v>
      </c>
      <c r="J95" s="2">
        <v>0</v>
      </c>
      <c r="K95" s="34">
        <v>0</v>
      </c>
      <c r="L95" s="2">
        <v>0</v>
      </c>
      <c r="M95" s="2">
        <v>0</v>
      </c>
      <c r="N95" s="41"/>
    </row>
    <row r="96" spans="2:14">
      <c r="B96" s="51"/>
      <c r="C96" s="19" t="s">
        <v>10</v>
      </c>
      <c r="D96" s="11"/>
      <c r="E96" s="11"/>
      <c r="F96" s="11"/>
      <c r="G96" s="11"/>
      <c r="H96" s="11"/>
      <c r="I96" s="2">
        <v>0</v>
      </c>
      <c r="J96" s="2">
        <v>0</v>
      </c>
      <c r="K96" s="34">
        <v>0</v>
      </c>
      <c r="L96" s="2">
        <v>0</v>
      </c>
      <c r="M96" s="2">
        <v>0</v>
      </c>
      <c r="N96" s="41"/>
    </row>
    <row r="97" spans="2:14">
      <c r="B97" s="52"/>
      <c r="C97" s="10" t="s">
        <v>11</v>
      </c>
      <c r="D97" s="11"/>
      <c r="E97" s="11"/>
      <c r="F97" s="11"/>
      <c r="G97" s="11"/>
      <c r="H97" s="11"/>
      <c r="I97" s="2">
        <f t="shared" ref="I97:K97" si="26">SUM(I93:I96)</f>
        <v>9911</v>
      </c>
      <c r="J97" s="2">
        <f t="shared" si="26"/>
        <v>0</v>
      </c>
      <c r="K97" s="34">
        <f t="shared" si="26"/>
        <v>0</v>
      </c>
      <c r="L97" s="2">
        <f t="shared" ref="L97:M97" si="27">SUM(L93:L96)</f>
        <v>0</v>
      </c>
      <c r="M97" s="2">
        <f t="shared" si="27"/>
        <v>0</v>
      </c>
      <c r="N97" s="42"/>
    </row>
    <row r="98" spans="2:14" ht="47.25">
      <c r="B98" s="50" t="s">
        <v>68</v>
      </c>
      <c r="C98" s="13" t="s">
        <v>76</v>
      </c>
      <c r="D98" s="11"/>
      <c r="E98" s="11"/>
      <c r="F98" s="11"/>
      <c r="G98" s="11"/>
      <c r="H98" s="11"/>
      <c r="I98" s="2"/>
      <c r="J98" s="2"/>
      <c r="K98" s="34"/>
      <c r="L98" s="2"/>
      <c r="M98" s="2"/>
      <c r="N98" s="31"/>
    </row>
    <row r="99" spans="2:14">
      <c r="B99" s="51"/>
      <c r="C99" s="21" t="s">
        <v>9</v>
      </c>
      <c r="D99" s="8">
        <v>901</v>
      </c>
      <c r="E99" s="9" t="s">
        <v>18</v>
      </c>
      <c r="F99" s="8">
        <v>5</v>
      </c>
      <c r="G99" s="9" t="s">
        <v>66</v>
      </c>
      <c r="H99" s="8">
        <v>81740</v>
      </c>
      <c r="I99" s="2">
        <v>0</v>
      </c>
      <c r="J99" s="2">
        <v>247000</v>
      </c>
      <c r="K99" s="34">
        <v>0</v>
      </c>
      <c r="L99" s="2">
        <v>0</v>
      </c>
      <c r="M99" s="2">
        <v>0</v>
      </c>
      <c r="N99" s="31"/>
    </row>
    <row r="100" spans="2:14" ht="31.5">
      <c r="B100" s="51"/>
      <c r="C100" s="21" t="s">
        <v>21</v>
      </c>
      <c r="D100" s="11"/>
      <c r="E100" s="11"/>
      <c r="F100" s="11"/>
      <c r="G100" s="11"/>
      <c r="H100" s="11"/>
      <c r="I100" s="2">
        <v>0</v>
      </c>
      <c r="J100" s="2">
        <v>0</v>
      </c>
      <c r="K100" s="34">
        <v>0</v>
      </c>
      <c r="L100" s="2">
        <v>0</v>
      </c>
      <c r="M100" s="2">
        <v>0</v>
      </c>
      <c r="N100" s="31"/>
    </row>
    <row r="101" spans="2:14" ht="31.5">
      <c r="B101" s="51"/>
      <c r="C101" s="21" t="s">
        <v>22</v>
      </c>
      <c r="D101" s="11"/>
      <c r="E101" s="11"/>
      <c r="F101" s="11"/>
      <c r="G101" s="11"/>
      <c r="H101" s="11"/>
      <c r="I101" s="2">
        <v>0</v>
      </c>
      <c r="J101" s="2">
        <v>0</v>
      </c>
      <c r="K101" s="34">
        <v>0</v>
      </c>
      <c r="L101" s="2">
        <v>0</v>
      </c>
      <c r="M101" s="2">
        <v>0</v>
      </c>
      <c r="N101" s="31"/>
    </row>
    <row r="102" spans="2:14">
      <c r="B102" s="51"/>
      <c r="C102" s="21" t="s">
        <v>10</v>
      </c>
      <c r="D102" s="11"/>
      <c r="E102" s="11"/>
      <c r="F102" s="11"/>
      <c r="G102" s="11"/>
      <c r="H102" s="11"/>
      <c r="I102" s="2">
        <v>0</v>
      </c>
      <c r="J102" s="2">
        <v>0</v>
      </c>
      <c r="K102" s="34">
        <v>0</v>
      </c>
      <c r="L102" s="2">
        <v>0</v>
      </c>
      <c r="M102" s="2">
        <v>0</v>
      </c>
      <c r="N102" s="31"/>
    </row>
    <row r="103" spans="2:14">
      <c r="B103" s="52"/>
      <c r="C103" s="10" t="s">
        <v>11</v>
      </c>
      <c r="D103" s="11"/>
      <c r="E103" s="11"/>
      <c r="F103" s="11"/>
      <c r="G103" s="11"/>
      <c r="H103" s="11"/>
      <c r="I103" s="2">
        <f t="shared" ref="I103:L103" si="28">SUM(I99:I102)</f>
        <v>0</v>
      </c>
      <c r="J103" s="2">
        <f t="shared" si="28"/>
        <v>247000</v>
      </c>
      <c r="K103" s="34">
        <f t="shared" si="28"/>
        <v>0</v>
      </c>
      <c r="L103" s="2">
        <f t="shared" si="28"/>
        <v>0</v>
      </c>
      <c r="M103" s="2">
        <f t="shared" ref="M103" si="29">SUM(M99:M102)</f>
        <v>0</v>
      </c>
      <c r="N103" s="31"/>
    </row>
    <row r="104" spans="2:14" ht="63">
      <c r="B104" s="50" t="s">
        <v>69</v>
      </c>
      <c r="C104" s="13" t="s">
        <v>77</v>
      </c>
      <c r="D104" s="11"/>
      <c r="E104" s="11"/>
      <c r="F104" s="11"/>
      <c r="G104" s="11"/>
      <c r="H104" s="11"/>
      <c r="I104" s="2"/>
      <c r="J104" s="2"/>
      <c r="K104" s="34"/>
      <c r="L104" s="2"/>
      <c r="M104" s="27"/>
      <c r="N104" s="25">
        <v>2</v>
      </c>
    </row>
    <row r="105" spans="2:14">
      <c r="B105" s="51"/>
      <c r="C105" s="21" t="s">
        <v>9</v>
      </c>
      <c r="D105" s="8">
        <v>901</v>
      </c>
      <c r="E105" s="9" t="s">
        <v>18</v>
      </c>
      <c r="F105" s="8">
        <v>5</v>
      </c>
      <c r="G105" s="9" t="s">
        <v>55</v>
      </c>
      <c r="H105" s="8">
        <v>81740</v>
      </c>
      <c r="I105" s="2">
        <v>0</v>
      </c>
      <c r="J105" s="2">
        <f>10000+4598</f>
        <v>14598</v>
      </c>
      <c r="K105" s="34">
        <v>20000</v>
      </c>
      <c r="L105" s="2">
        <v>20000</v>
      </c>
      <c r="M105" s="2">
        <v>20000</v>
      </c>
      <c r="N105" s="25"/>
    </row>
    <row r="106" spans="2:14" ht="31.5">
      <c r="B106" s="51"/>
      <c r="C106" s="21" t="s">
        <v>21</v>
      </c>
      <c r="D106" s="11"/>
      <c r="E106" s="11"/>
      <c r="F106" s="11"/>
      <c r="G106" s="11"/>
      <c r="H106" s="11"/>
      <c r="I106" s="2">
        <v>0</v>
      </c>
      <c r="J106" s="2">
        <v>0</v>
      </c>
      <c r="K106" s="34">
        <v>0</v>
      </c>
      <c r="L106" s="2">
        <v>0</v>
      </c>
      <c r="M106" s="2">
        <v>0</v>
      </c>
      <c r="N106" s="25"/>
    </row>
    <row r="107" spans="2:14" ht="31.5">
      <c r="B107" s="51"/>
      <c r="C107" s="21" t="s">
        <v>22</v>
      </c>
      <c r="D107" s="11"/>
      <c r="E107" s="11"/>
      <c r="F107" s="11"/>
      <c r="G107" s="11"/>
      <c r="H107" s="11"/>
      <c r="I107" s="2">
        <v>0</v>
      </c>
      <c r="J107" s="2">
        <v>0</v>
      </c>
      <c r="K107" s="34">
        <v>0</v>
      </c>
      <c r="L107" s="2">
        <v>0</v>
      </c>
      <c r="M107" s="2">
        <v>0</v>
      </c>
      <c r="N107" s="25"/>
    </row>
    <row r="108" spans="2:14">
      <c r="B108" s="51"/>
      <c r="C108" s="21" t="s">
        <v>10</v>
      </c>
      <c r="D108" s="11"/>
      <c r="E108" s="11"/>
      <c r="F108" s="11"/>
      <c r="G108" s="11"/>
      <c r="H108" s="11"/>
      <c r="I108" s="2">
        <v>0</v>
      </c>
      <c r="J108" s="2">
        <v>0</v>
      </c>
      <c r="K108" s="34">
        <v>0</v>
      </c>
      <c r="L108" s="2">
        <v>0</v>
      </c>
      <c r="M108" s="2">
        <v>0</v>
      </c>
      <c r="N108" s="25"/>
    </row>
    <row r="109" spans="2:14">
      <c r="B109" s="52"/>
      <c r="C109" s="10" t="s">
        <v>11</v>
      </c>
      <c r="D109" s="11"/>
      <c r="E109" s="11"/>
      <c r="F109" s="11"/>
      <c r="G109" s="11"/>
      <c r="H109" s="11"/>
      <c r="I109" s="2">
        <f t="shared" ref="I109:J109" si="30">SUM(I105:I108)</f>
        <v>0</v>
      </c>
      <c r="J109" s="2">
        <f t="shared" si="30"/>
        <v>14598</v>
      </c>
      <c r="K109" s="34">
        <f t="shared" ref="K109:L109" si="31">SUM(K105:K108)</f>
        <v>20000</v>
      </c>
      <c r="L109" s="2">
        <f t="shared" si="31"/>
        <v>20000</v>
      </c>
      <c r="M109" s="2">
        <f t="shared" ref="M109" si="32">SUM(M105:M108)</f>
        <v>20000</v>
      </c>
      <c r="N109" s="25"/>
    </row>
    <row r="110" spans="2:14" ht="47.25">
      <c r="B110" s="50" t="s">
        <v>70</v>
      </c>
      <c r="C110" s="13" t="s">
        <v>38</v>
      </c>
      <c r="D110" s="11"/>
      <c r="E110" s="11"/>
      <c r="F110" s="11"/>
      <c r="G110" s="11"/>
      <c r="H110" s="11"/>
      <c r="I110" s="2"/>
      <c r="J110" s="2"/>
      <c r="K110" s="34"/>
      <c r="L110" s="2"/>
      <c r="M110" s="27"/>
      <c r="N110" s="25">
        <v>2</v>
      </c>
    </row>
    <row r="111" spans="2:14">
      <c r="B111" s="51"/>
      <c r="C111" s="21" t="s">
        <v>9</v>
      </c>
      <c r="D111" s="8">
        <v>901</v>
      </c>
      <c r="E111" s="9" t="s">
        <v>18</v>
      </c>
      <c r="F111" s="8">
        <v>5</v>
      </c>
      <c r="G111" s="9" t="s">
        <v>55</v>
      </c>
      <c r="H111" s="8">
        <v>81190</v>
      </c>
      <c r="I111" s="2">
        <v>92220</v>
      </c>
      <c r="J111" s="2">
        <v>114960</v>
      </c>
      <c r="K111" s="34">
        <f>60000+55728.72</f>
        <v>115728.72</v>
      </c>
      <c r="L111" s="2">
        <v>60000</v>
      </c>
      <c r="M111" s="2">
        <v>60000</v>
      </c>
      <c r="N111" s="25"/>
    </row>
    <row r="112" spans="2:14" ht="31.5">
      <c r="B112" s="51"/>
      <c r="C112" s="21" t="s">
        <v>21</v>
      </c>
      <c r="D112" s="11"/>
      <c r="E112" s="11"/>
      <c r="F112" s="11"/>
      <c r="G112" s="11"/>
      <c r="H112" s="11"/>
      <c r="I112" s="2">
        <v>0</v>
      </c>
      <c r="J112" s="2">
        <v>0</v>
      </c>
      <c r="K112" s="34">
        <v>0</v>
      </c>
      <c r="L112" s="2">
        <v>0</v>
      </c>
      <c r="M112" s="2">
        <v>0</v>
      </c>
      <c r="N112" s="25"/>
    </row>
    <row r="113" spans="2:14" ht="31.5">
      <c r="B113" s="51"/>
      <c r="C113" s="21" t="s">
        <v>22</v>
      </c>
      <c r="D113" s="11"/>
      <c r="E113" s="11"/>
      <c r="F113" s="11"/>
      <c r="G113" s="11"/>
      <c r="H113" s="11"/>
      <c r="I113" s="2">
        <v>0</v>
      </c>
      <c r="J113" s="2">
        <v>0</v>
      </c>
      <c r="K113" s="34">
        <v>0</v>
      </c>
      <c r="L113" s="2">
        <v>0</v>
      </c>
      <c r="M113" s="2">
        <v>0</v>
      </c>
      <c r="N113" s="25"/>
    </row>
    <row r="114" spans="2:14">
      <c r="B114" s="51"/>
      <c r="C114" s="21" t="s">
        <v>10</v>
      </c>
      <c r="D114" s="11"/>
      <c r="E114" s="11"/>
      <c r="F114" s="11"/>
      <c r="G114" s="11"/>
      <c r="H114" s="11"/>
      <c r="I114" s="2">
        <v>0</v>
      </c>
      <c r="J114" s="2">
        <v>0</v>
      </c>
      <c r="K114" s="34">
        <v>0</v>
      </c>
      <c r="L114" s="2">
        <v>0</v>
      </c>
      <c r="M114" s="2">
        <v>0</v>
      </c>
      <c r="N114" s="25"/>
    </row>
    <row r="115" spans="2:14">
      <c r="B115" s="52"/>
      <c r="C115" s="10" t="s">
        <v>11</v>
      </c>
      <c r="D115" s="11"/>
      <c r="E115" s="11"/>
      <c r="F115" s="11"/>
      <c r="G115" s="11"/>
      <c r="H115" s="11"/>
      <c r="I115" s="2">
        <f t="shared" ref="I115:J115" si="33">SUM(I111:I114)</f>
        <v>92220</v>
      </c>
      <c r="J115" s="2">
        <f t="shared" si="33"/>
        <v>114960</v>
      </c>
      <c r="K115" s="34">
        <f t="shared" ref="K115:L115" si="34">SUM(K111:K114)</f>
        <v>115728.72</v>
      </c>
      <c r="L115" s="2">
        <f t="shared" si="34"/>
        <v>60000</v>
      </c>
      <c r="M115" s="2">
        <f t="shared" ref="M115" si="35">SUM(M111:M114)</f>
        <v>60000</v>
      </c>
      <c r="N115" s="25"/>
    </row>
    <row r="116" spans="2:14" ht="145.5" customHeight="1">
      <c r="B116" s="50" t="s">
        <v>71</v>
      </c>
      <c r="C116" s="13" t="s">
        <v>37</v>
      </c>
      <c r="D116" s="11"/>
      <c r="E116" s="11"/>
      <c r="F116" s="11"/>
      <c r="G116" s="11"/>
      <c r="H116" s="11"/>
      <c r="I116" s="2"/>
      <c r="J116" s="2"/>
      <c r="K116" s="34"/>
      <c r="L116" s="27"/>
      <c r="M116" s="27"/>
      <c r="N116" s="41">
        <v>2</v>
      </c>
    </row>
    <row r="117" spans="2:14">
      <c r="B117" s="51"/>
      <c r="C117" s="19" t="s">
        <v>9</v>
      </c>
      <c r="D117" s="8">
        <v>901</v>
      </c>
      <c r="E117" s="9" t="s">
        <v>18</v>
      </c>
      <c r="F117" s="8">
        <v>5</v>
      </c>
      <c r="G117" s="9" t="s">
        <v>55</v>
      </c>
      <c r="H117" s="8">
        <v>81680</v>
      </c>
      <c r="I117" s="2">
        <v>514090</v>
      </c>
      <c r="J117" s="2">
        <v>0</v>
      </c>
      <c r="K117" s="34">
        <v>0</v>
      </c>
      <c r="L117" s="2">
        <v>0</v>
      </c>
      <c r="M117" s="2">
        <v>0</v>
      </c>
      <c r="N117" s="41"/>
    </row>
    <row r="118" spans="2:14" ht="31.5">
      <c r="B118" s="51"/>
      <c r="C118" s="19" t="s">
        <v>21</v>
      </c>
      <c r="D118" s="11"/>
      <c r="E118" s="11"/>
      <c r="F118" s="11"/>
      <c r="G118" s="11"/>
      <c r="H118" s="11"/>
      <c r="I118" s="2">
        <v>0</v>
      </c>
      <c r="J118" s="2">
        <v>0</v>
      </c>
      <c r="K118" s="34">
        <v>0</v>
      </c>
      <c r="L118" s="2">
        <v>0</v>
      </c>
      <c r="M118" s="2">
        <v>0</v>
      </c>
      <c r="N118" s="41"/>
    </row>
    <row r="119" spans="2:14" ht="31.5">
      <c r="B119" s="51"/>
      <c r="C119" s="19" t="s">
        <v>22</v>
      </c>
      <c r="D119" s="11"/>
      <c r="E119" s="11"/>
      <c r="F119" s="11"/>
      <c r="G119" s="11"/>
      <c r="H119" s="11"/>
      <c r="I119" s="2">
        <v>0</v>
      </c>
      <c r="J119" s="2">
        <v>0</v>
      </c>
      <c r="K119" s="34">
        <v>0</v>
      </c>
      <c r="L119" s="2">
        <v>0</v>
      </c>
      <c r="M119" s="2">
        <v>0</v>
      </c>
      <c r="N119" s="41"/>
    </row>
    <row r="120" spans="2:14">
      <c r="B120" s="51"/>
      <c r="C120" s="19" t="s">
        <v>10</v>
      </c>
      <c r="D120" s="11"/>
      <c r="E120" s="11"/>
      <c r="F120" s="11"/>
      <c r="G120" s="11"/>
      <c r="H120" s="11"/>
      <c r="I120" s="2">
        <v>0</v>
      </c>
      <c r="J120" s="2">
        <v>0</v>
      </c>
      <c r="K120" s="34">
        <v>0</v>
      </c>
      <c r="L120" s="2">
        <v>0</v>
      </c>
      <c r="M120" s="2">
        <v>0</v>
      </c>
      <c r="N120" s="41"/>
    </row>
    <row r="121" spans="2:14">
      <c r="B121" s="52"/>
      <c r="C121" s="10" t="s">
        <v>11</v>
      </c>
      <c r="D121" s="11"/>
      <c r="E121" s="11"/>
      <c r="F121" s="11"/>
      <c r="G121" s="11"/>
      <c r="H121" s="11"/>
      <c r="I121" s="2">
        <f t="shared" ref="I121:K121" si="36">SUM(I117:I120)</f>
        <v>514090</v>
      </c>
      <c r="J121" s="2">
        <f t="shared" si="36"/>
        <v>0</v>
      </c>
      <c r="K121" s="34">
        <f t="shared" si="36"/>
        <v>0</v>
      </c>
      <c r="L121" s="2">
        <f t="shared" ref="L121:M121" si="37">SUM(L117:L120)</f>
        <v>0</v>
      </c>
      <c r="M121" s="2">
        <f t="shared" si="37"/>
        <v>0</v>
      </c>
      <c r="N121" s="42"/>
    </row>
    <row r="122" spans="2:14" ht="47.25">
      <c r="B122" s="50" t="s">
        <v>72</v>
      </c>
      <c r="C122" s="13" t="s">
        <v>51</v>
      </c>
      <c r="D122" s="11"/>
      <c r="E122" s="11"/>
      <c r="F122" s="11"/>
      <c r="G122" s="11"/>
      <c r="H122" s="11"/>
      <c r="I122" s="2"/>
      <c r="J122" s="2"/>
      <c r="K122" s="34"/>
      <c r="L122" s="27"/>
      <c r="M122" s="27"/>
      <c r="N122" s="25">
        <v>2</v>
      </c>
    </row>
    <row r="123" spans="2:14">
      <c r="B123" s="51"/>
      <c r="C123" s="21" t="s">
        <v>9</v>
      </c>
      <c r="D123" s="8">
        <v>901</v>
      </c>
      <c r="E123" s="9" t="s">
        <v>18</v>
      </c>
      <c r="F123" s="8">
        <v>5</v>
      </c>
      <c r="G123" s="9" t="s">
        <v>56</v>
      </c>
      <c r="H123" s="8" t="s">
        <v>52</v>
      </c>
      <c r="I123" s="2">
        <v>0</v>
      </c>
      <c r="J123" s="2">
        <v>879.31</v>
      </c>
      <c r="K123" s="34">
        <v>0</v>
      </c>
      <c r="L123" s="2">
        <v>0</v>
      </c>
      <c r="M123" s="2">
        <v>0</v>
      </c>
      <c r="N123" s="24"/>
    </row>
    <row r="124" spans="2:14" ht="31.5">
      <c r="B124" s="51"/>
      <c r="C124" s="21" t="s">
        <v>21</v>
      </c>
      <c r="D124" s="8">
        <v>901</v>
      </c>
      <c r="E124" s="9" t="s">
        <v>18</v>
      </c>
      <c r="F124" s="8">
        <v>5</v>
      </c>
      <c r="G124" s="9" t="s">
        <v>56</v>
      </c>
      <c r="H124" s="8" t="s">
        <v>52</v>
      </c>
      <c r="I124" s="2">
        <v>0</v>
      </c>
      <c r="J124" s="2">
        <v>87052.89</v>
      </c>
      <c r="K124" s="34">
        <v>0</v>
      </c>
      <c r="L124" s="2">
        <v>0</v>
      </c>
      <c r="M124" s="2">
        <v>0</v>
      </c>
      <c r="N124" s="24"/>
    </row>
    <row r="125" spans="2:14" ht="31.5">
      <c r="B125" s="51"/>
      <c r="C125" s="21" t="s">
        <v>22</v>
      </c>
      <c r="D125" s="11"/>
      <c r="E125" s="11"/>
      <c r="F125" s="11"/>
      <c r="G125" s="11"/>
      <c r="H125" s="11"/>
      <c r="I125" s="2">
        <v>0</v>
      </c>
      <c r="J125" s="2">
        <v>0</v>
      </c>
      <c r="K125" s="34">
        <v>0</v>
      </c>
      <c r="L125" s="2">
        <v>0</v>
      </c>
      <c r="M125" s="2">
        <v>0</v>
      </c>
      <c r="N125" s="24"/>
    </row>
    <row r="126" spans="2:14">
      <c r="B126" s="51"/>
      <c r="C126" s="21" t="s">
        <v>10</v>
      </c>
      <c r="D126" s="11"/>
      <c r="E126" s="11"/>
      <c r="F126" s="11"/>
      <c r="G126" s="11"/>
      <c r="H126" s="11"/>
      <c r="I126" s="2">
        <v>0</v>
      </c>
      <c r="J126" s="2">
        <v>0</v>
      </c>
      <c r="K126" s="34">
        <v>0</v>
      </c>
      <c r="L126" s="2">
        <v>0</v>
      </c>
      <c r="M126" s="2">
        <v>0</v>
      </c>
      <c r="N126" s="24"/>
    </row>
    <row r="127" spans="2:14">
      <c r="B127" s="52"/>
      <c r="C127" s="10" t="s">
        <v>11</v>
      </c>
      <c r="D127" s="11"/>
      <c r="E127" s="11"/>
      <c r="F127" s="11"/>
      <c r="G127" s="11"/>
      <c r="H127" s="11"/>
      <c r="I127" s="2">
        <f t="shared" ref="I127:K127" si="38">SUM(I123:I126)</f>
        <v>0</v>
      </c>
      <c r="J127" s="2">
        <f>J123+J124</f>
        <v>87932.2</v>
      </c>
      <c r="K127" s="34">
        <f t="shared" si="38"/>
        <v>0</v>
      </c>
      <c r="L127" s="2">
        <f t="shared" ref="L127:M127" si="39">SUM(L123:L126)</f>
        <v>0</v>
      </c>
      <c r="M127" s="2">
        <f t="shared" si="39"/>
        <v>0</v>
      </c>
      <c r="N127" s="24"/>
    </row>
    <row r="128" spans="2:14" ht="63">
      <c r="B128" s="50" t="s">
        <v>73</v>
      </c>
      <c r="C128" s="12" t="s">
        <v>59</v>
      </c>
      <c r="D128" s="11"/>
      <c r="E128" s="11"/>
      <c r="F128" s="11"/>
      <c r="G128" s="11"/>
      <c r="H128" s="11"/>
      <c r="I128" s="2"/>
      <c r="J128" s="2"/>
      <c r="K128" s="34"/>
      <c r="L128" s="28"/>
      <c r="M128" s="28"/>
      <c r="N128" s="32"/>
    </row>
    <row r="129" spans="2:14">
      <c r="B129" s="51"/>
      <c r="C129" s="21" t="s">
        <v>60</v>
      </c>
      <c r="D129" s="9" t="s">
        <v>23</v>
      </c>
      <c r="E129" s="9" t="s">
        <v>18</v>
      </c>
      <c r="F129" s="9" t="s">
        <v>36</v>
      </c>
      <c r="G129" s="9" t="s">
        <v>64</v>
      </c>
      <c r="H129" s="9" t="s">
        <v>65</v>
      </c>
      <c r="I129" s="2">
        <v>0</v>
      </c>
      <c r="J129" s="2">
        <f>J141+J135</f>
        <v>68709.75</v>
      </c>
      <c r="K129" s="34">
        <v>0</v>
      </c>
      <c r="L129" s="34">
        <v>0</v>
      </c>
      <c r="M129" s="34">
        <v>0</v>
      </c>
      <c r="N129" s="32"/>
    </row>
    <row r="130" spans="2:14" ht="31.5">
      <c r="B130" s="51"/>
      <c r="C130" s="21" t="s">
        <v>61</v>
      </c>
      <c r="D130" s="9" t="s">
        <v>23</v>
      </c>
      <c r="E130" s="9" t="s">
        <v>18</v>
      </c>
      <c r="F130" s="9" t="s">
        <v>36</v>
      </c>
      <c r="G130" s="9" t="s">
        <v>64</v>
      </c>
      <c r="H130" s="9" t="s">
        <v>65</v>
      </c>
      <c r="I130" s="2">
        <v>0</v>
      </c>
      <c r="J130" s="2">
        <f>J136+J142</f>
        <v>6802265.25</v>
      </c>
      <c r="K130" s="34">
        <v>0</v>
      </c>
      <c r="L130" s="2">
        <v>0</v>
      </c>
      <c r="M130" s="2">
        <v>0</v>
      </c>
      <c r="N130" s="32"/>
    </row>
    <row r="131" spans="2:14" ht="31.5">
      <c r="B131" s="51"/>
      <c r="C131" s="21" t="s">
        <v>62</v>
      </c>
      <c r="D131" s="11"/>
      <c r="E131" s="11"/>
      <c r="F131" s="11"/>
      <c r="G131" s="11"/>
      <c r="H131" s="11"/>
      <c r="I131" s="2">
        <v>0</v>
      </c>
      <c r="J131" s="2">
        <v>0</v>
      </c>
      <c r="K131" s="34">
        <v>0</v>
      </c>
      <c r="L131" s="2">
        <v>0</v>
      </c>
      <c r="M131" s="2">
        <v>0</v>
      </c>
      <c r="N131" s="32"/>
    </row>
    <row r="132" spans="2:14">
      <c r="B132" s="51"/>
      <c r="C132" s="21" t="s">
        <v>10</v>
      </c>
      <c r="D132" s="11"/>
      <c r="E132" s="11"/>
      <c r="F132" s="11"/>
      <c r="G132" s="11"/>
      <c r="H132" s="11"/>
      <c r="I132" s="2">
        <v>0</v>
      </c>
      <c r="J132" s="2">
        <v>0</v>
      </c>
      <c r="K132" s="34">
        <v>0</v>
      </c>
      <c r="L132" s="2">
        <v>0</v>
      </c>
      <c r="M132" s="2">
        <v>0</v>
      </c>
      <c r="N132" s="32"/>
    </row>
    <row r="133" spans="2:14">
      <c r="B133" s="52"/>
      <c r="C133" s="10" t="s">
        <v>11</v>
      </c>
      <c r="D133" s="11"/>
      <c r="E133" s="11"/>
      <c r="F133" s="11"/>
      <c r="G133" s="11"/>
      <c r="H133" s="11"/>
      <c r="I133" s="2">
        <v>0</v>
      </c>
      <c r="J133" s="2">
        <f>SUM(J129+J130+J131+J132)</f>
        <v>6870975</v>
      </c>
      <c r="K133" s="34">
        <f>SUM(K129+K130+K131+K132)</f>
        <v>0</v>
      </c>
      <c r="L133" s="2">
        <f>SUM(L129+L130+L131+L132)</f>
        <v>0</v>
      </c>
      <c r="M133" s="2">
        <f>SUM(M129+M130+M131+M132)</f>
        <v>0</v>
      </c>
      <c r="N133" s="32"/>
    </row>
    <row r="134" spans="2:14" ht="30">
      <c r="B134" s="36"/>
      <c r="C134" s="33" t="s">
        <v>80</v>
      </c>
      <c r="D134" s="11"/>
      <c r="E134" s="11"/>
      <c r="F134" s="11"/>
      <c r="G134" s="11"/>
      <c r="H134" s="11"/>
      <c r="I134" s="2"/>
      <c r="J134" s="2"/>
      <c r="K134" s="34"/>
      <c r="L134" s="28"/>
      <c r="M134" s="28"/>
      <c r="N134" s="35"/>
    </row>
    <row r="135" spans="2:14">
      <c r="B135" s="36"/>
      <c r="C135" s="21" t="s">
        <v>60</v>
      </c>
      <c r="D135" s="9" t="s">
        <v>23</v>
      </c>
      <c r="E135" s="9" t="s">
        <v>18</v>
      </c>
      <c r="F135" s="9" t="s">
        <v>36</v>
      </c>
      <c r="G135" s="9" t="s">
        <v>64</v>
      </c>
      <c r="H135" s="9" t="s">
        <v>65</v>
      </c>
      <c r="I135" s="2">
        <v>0</v>
      </c>
      <c r="J135" s="2">
        <f>J139-J136</f>
        <v>21000</v>
      </c>
      <c r="K135" s="34">
        <v>0</v>
      </c>
      <c r="L135" s="34">
        <v>0</v>
      </c>
      <c r="M135" s="34">
        <v>0</v>
      </c>
      <c r="N135" s="35"/>
    </row>
    <row r="136" spans="2:14" ht="31.5">
      <c r="B136" s="36"/>
      <c r="C136" s="21" t="s">
        <v>61</v>
      </c>
      <c r="D136" s="9" t="s">
        <v>23</v>
      </c>
      <c r="E136" s="9" t="s">
        <v>18</v>
      </c>
      <c r="F136" s="9" t="s">
        <v>36</v>
      </c>
      <c r="G136" s="9" t="s">
        <v>64</v>
      </c>
      <c r="H136" s="9" t="s">
        <v>65</v>
      </c>
      <c r="I136" s="2">
        <v>0</v>
      </c>
      <c r="J136" s="2">
        <v>2079000</v>
      </c>
      <c r="K136" s="34">
        <v>0</v>
      </c>
      <c r="L136" s="2">
        <v>0</v>
      </c>
      <c r="M136" s="2">
        <v>0</v>
      </c>
      <c r="N136" s="35"/>
    </row>
    <row r="137" spans="2:14" ht="31.5">
      <c r="B137" s="36"/>
      <c r="C137" s="21" t="s">
        <v>62</v>
      </c>
      <c r="D137" s="11"/>
      <c r="E137" s="11"/>
      <c r="F137" s="11"/>
      <c r="G137" s="11"/>
      <c r="H137" s="11"/>
      <c r="I137" s="2">
        <v>0</v>
      </c>
      <c r="J137" s="2">
        <v>0</v>
      </c>
      <c r="K137" s="34">
        <v>0</v>
      </c>
      <c r="L137" s="2">
        <v>0</v>
      </c>
      <c r="M137" s="2">
        <v>0</v>
      </c>
      <c r="N137" s="35"/>
    </row>
    <row r="138" spans="2:14">
      <c r="B138" s="36"/>
      <c r="C138" s="21" t="s">
        <v>10</v>
      </c>
      <c r="D138" s="11"/>
      <c r="E138" s="11"/>
      <c r="F138" s="11"/>
      <c r="G138" s="11"/>
      <c r="H138" s="11"/>
      <c r="I138" s="2">
        <v>0</v>
      </c>
      <c r="J138" s="2">
        <v>0</v>
      </c>
      <c r="K138" s="34">
        <v>0</v>
      </c>
      <c r="L138" s="2">
        <v>0</v>
      </c>
      <c r="M138" s="2">
        <v>0</v>
      </c>
      <c r="N138" s="35"/>
    </row>
    <row r="139" spans="2:14">
      <c r="B139" s="36"/>
      <c r="C139" s="10" t="s">
        <v>11</v>
      </c>
      <c r="D139" s="11"/>
      <c r="E139" s="11"/>
      <c r="F139" s="11"/>
      <c r="G139" s="11"/>
      <c r="H139" s="11"/>
      <c r="I139" s="2">
        <v>0</v>
      </c>
      <c r="J139" s="2">
        <v>2100000</v>
      </c>
      <c r="K139" s="34">
        <f>SUM(K135+K136+K137+K138)</f>
        <v>0</v>
      </c>
      <c r="L139" s="2">
        <f>SUM(L135+L136+L137+L138)</f>
        <v>0</v>
      </c>
      <c r="M139" s="2">
        <f>SUM(M135+M136+M137+M138)</f>
        <v>0</v>
      </c>
      <c r="N139" s="35"/>
    </row>
    <row r="140" spans="2:14" ht="45">
      <c r="B140" s="50" t="s">
        <v>74</v>
      </c>
      <c r="C140" s="33" t="s">
        <v>63</v>
      </c>
      <c r="D140" s="11"/>
      <c r="E140" s="11"/>
      <c r="F140" s="11"/>
      <c r="G140" s="11"/>
      <c r="H140" s="11"/>
      <c r="I140" s="2"/>
      <c r="J140" s="2"/>
      <c r="K140" s="34"/>
      <c r="L140" s="28"/>
      <c r="M140" s="28"/>
      <c r="N140" s="32"/>
    </row>
    <row r="141" spans="2:14">
      <c r="B141" s="51"/>
      <c r="C141" s="21" t="s">
        <v>60</v>
      </c>
      <c r="D141" s="9" t="s">
        <v>23</v>
      </c>
      <c r="E141" s="9" t="s">
        <v>18</v>
      </c>
      <c r="F141" s="9" t="s">
        <v>36</v>
      </c>
      <c r="G141" s="9" t="s">
        <v>64</v>
      </c>
      <c r="H141" s="9" t="s">
        <v>65</v>
      </c>
      <c r="I141" s="2">
        <v>0</v>
      </c>
      <c r="J141" s="2">
        <f>J145-J142</f>
        <v>47709.75</v>
      </c>
      <c r="K141" s="34">
        <v>0</v>
      </c>
      <c r="L141" s="2">
        <v>0</v>
      </c>
      <c r="M141" s="2">
        <v>0</v>
      </c>
      <c r="N141" s="32"/>
    </row>
    <row r="142" spans="2:14" ht="31.5">
      <c r="B142" s="51"/>
      <c r="C142" s="21" t="s">
        <v>61</v>
      </c>
      <c r="D142" s="9" t="s">
        <v>23</v>
      </c>
      <c r="E142" s="9" t="s">
        <v>18</v>
      </c>
      <c r="F142" s="9" t="s">
        <v>36</v>
      </c>
      <c r="G142" s="9" t="s">
        <v>64</v>
      </c>
      <c r="H142" s="9" t="s">
        <v>65</v>
      </c>
      <c r="I142" s="2">
        <v>0</v>
      </c>
      <c r="J142" s="2">
        <v>4723265.25</v>
      </c>
      <c r="K142" s="34">
        <v>0</v>
      </c>
      <c r="L142" s="2">
        <v>0</v>
      </c>
      <c r="M142" s="2">
        <v>0</v>
      </c>
      <c r="N142" s="32"/>
    </row>
    <row r="143" spans="2:14" ht="31.5">
      <c r="B143" s="51"/>
      <c r="C143" s="21" t="s">
        <v>62</v>
      </c>
      <c r="D143" s="11"/>
      <c r="E143" s="11"/>
      <c r="F143" s="11"/>
      <c r="G143" s="11"/>
      <c r="H143" s="11"/>
      <c r="I143" s="2">
        <v>0</v>
      </c>
      <c r="J143" s="2">
        <v>0</v>
      </c>
      <c r="K143" s="34">
        <v>0</v>
      </c>
      <c r="L143" s="2">
        <v>0</v>
      </c>
      <c r="M143" s="2">
        <v>0</v>
      </c>
      <c r="N143" s="32"/>
    </row>
    <row r="144" spans="2:14">
      <c r="B144" s="51"/>
      <c r="C144" s="21" t="s">
        <v>10</v>
      </c>
      <c r="D144" s="11"/>
      <c r="E144" s="11"/>
      <c r="F144" s="11"/>
      <c r="G144" s="11"/>
      <c r="H144" s="11"/>
      <c r="I144" s="2">
        <v>0</v>
      </c>
      <c r="J144" s="2">
        <v>0</v>
      </c>
      <c r="K144" s="34">
        <v>0</v>
      </c>
      <c r="L144" s="2">
        <v>0</v>
      </c>
      <c r="M144" s="2">
        <v>0</v>
      </c>
      <c r="N144" s="32"/>
    </row>
    <row r="145" spans="2:14">
      <c r="B145" s="52"/>
      <c r="C145" s="10" t="s">
        <v>11</v>
      </c>
      <c r="D145" s="11"/>
      <c r="E145" s="11"/>
      <c r="F145" s="11"/>
      <c r="G145" s="11"/>
      <c r="H145" s="11"/>
      <c r="I145" s="2">
        <v>0</v>
      </c>
      <c r="J145" s="2">
        <v>4770975</v>
      </c>
      <c r="K145" s="34">
        <f>SUM(K141+K142+K143+K144)</f>
        <v>0</v>
      </c>
      <c r="L145" s="2">
        <f>SUM(L141+L142+L143+L144)</f>
        <v>0</v>
      </c>
      <c r="M145" s="2">
        <f>SUM(M141+M142+M143+M144)</f>
        <v>0</v>
      </c>
      <c r="N145" s="32"/>
    </row>
    <row r="146" spans="2:14" ht="47.25">
      <c r="B146" s="53">
        <v>15</v>
      </c>
      <c r="C146" s="13" t="s">
        <v>83</v>
      </c>
      <c r="D146" s="11"/>
      <c r="E146" s="11"/>
      <c r="F146" s="11"/>
      <c r="G146" s="11"/>
      <c r="H146" s="11"/>
      <c r="I146" s="2"/>
      <c r="J146" s="2"/>
      <c r="K146" s="34"/>
      <c r="L146" s="28"/>
      <c r="M146" s="28"/>
      <c r="N146" s="40">
        <v>2</v>
      </c>
    </row>
    <row r="147" spans="2:14" ht="15.75" customHeight="1">
      <c r="B147" s="53"/>
      <c r="C147" s="7" t="s">
        <v>9</v>
      </c>
      <c r="D147" s="9">
        <v>901</v>
      </c>
      <c r="E147" s="9" t="s">
        <v>18</v>
      </c>
      <c r="F147" s="9">
        <v>5</v>
      </c>
      <c r="G147" s="9" t="s">
        <v>56</v>
      </c>
      <c r="H147" s="9">
        <v>80910</v>
      </c>
      <c r="I147" s="2">
        <f>I153</f>
        <v>500000</v>
      </c>
      <c r="J147" s="2">
        <f>J153</f>
        <v>0</v>
      </c>
      <c r="K147" s="34">
        <v>300000</v>
      </c>
      <c r="L147" s="2">
        <v>0</v>
      </c>
      <c r="M147" s="2">
        <v>0</v>
      </c>
      <c r="N147" s="41"/>
    </row>
    <row r="148" spans="2:14" ht="31.5">
      <c r="B148" s="53"/>
      <c r="C148" s="7" t="s">
        <v>21</v>
      </c>
      <c r="D148" s="8"/>
      <c r="E148" s="8"/>
      <c r="F148" s="8"/>
      <c r="G148" s="8"/>
      <c r="H148" s="8"/>
      <c r="I148" s="2">
        <v>0</v>
      </c>
      <c r="J148" s="2">
        <v>0</v>
      </c>
      <c r="K148" s="34">
        <v>0</v>
      </c>
      <c r="L148" s="2">
        <v>0</v>
      </c>
      <c r="M148" s="2">
        <v>0</v>
      </c>
      <c r="N148" s="41"/>
    </row>
    <row r="149" spans="2:14" ht="31.5">
      <c r="B149" s="53"/>
      <c r="C149" s="7" t="s">
        <v>22</v>
      </c>
      <c r="D149" s="8"/>
      <c r="E149" s="9"/>
      <c r="F149" s="8"/>
      <c r="G149" s="8"/>
      <c r="H149" s="8"/>
      <c r="I149" s="2">
        <v>0</v>
      </c>
      <c r="J149" s="2">
        <v>0</v>
      </c>
      <c r="K149" s="34">
        <v>0</v>
      </c>
      <c r="L149" s="2">
        <v>0</v>
      </c>
      <c r="M149" s="2">
        <v>0</v>
      </c>
      <c r="N149" s="41"/>
    </row>
    <row r="150" spans="2:14">
      <c r="B150" s="53"/>
      <c r="C150" s="7" t="s">
        <v>10</v>
      </c>
      <c r="D150" s="8"/>
      <c r="E150" s="8"/>
      <c r="F150" s="8"/>
      <c r="G150" s="8"/>
      <c r="H150" s="8"/>
      <c r="I150" s="2">
        <v>0</v>
      </c>
      <c r="J150" s="2">
        <v>0</v>
      </c>
      <c r="K150" s="34">
        <v>0</v>
      </c>
      <c r="L150" s="2">
        <v>0</v>
      </c>
      <c r="M150" s="2">
        <v>0</v>
      </c>
      <c r="N150" s="41"/>
    </row>
    <row r="151" spans="2:14">
      <c r="B151" s="53"/>
      <c r="C151" s="10" t="s">
        <v>11</v>
      </c>
      <c r="D151" s="11"/>
      <c r="E151" s="11"/>
      <c r="F151" s="11"/>
      <c r="G151" s="11"/>
      <c r="H151" s="11"/>
      <c r="I151" s="2">
        <f>SUM(I147:I150)</f>
        <v>500000</v>
      </c>
      <c r="J151" s="2">
        <f>SUM(J147:J150)</f>
        <v>0</v>
      </c>
      <c r="K151" s="34">
        <f>SUM(K147:K150)</f>
        <v>300000</v>
      </c>
      <c r="L151" s="2">
        <f>SUM(L147:L150)</f>
        <v>0</v>
      </c>
      <c r="M151" s="2">
        <f>SUM(M147:M150)</f>
        <v>0</v>
      </c>
      <c r="N151" s="42"/>
    </row>
    <row r="152" spans="2:14" ht="47.25">
      <c r="B152" s="54" t="s">
        <v>75</v>
      </c>
      <c r="C152" s="13" t="s">
        <v>78</v>
      </c>
      <c r="D152" s="11"/>
      <c r="E152" s="11"/>
      <c r="F152" s="11"/>
      <c r="G152" s="11"/>
      <c r="H152" s="11"/>
      <c r="I152" s="2"/>
      <c r="J152" s="2"/>
      <c r="K152" s="34"/>
      <c r="L152" s="28"/>
      <c r="M152" s="28"/>
      <c r="N152" s="43"/>
    </row>
    <row r="153" spans="2:14" ht="15.75" customHeight="1">
      <c r="B153" s="53"/>
      <c r="C153" s="7" t="s">
        <v>9</v>
      </c>
      <c r="D153" s="9">
        <v>901</v>
      </c>
      <c r="E153" s="9" t="s">
        <v>18</v>
      </c>
      <c r="F153" s="9">
        <v>5</v>
      </c>
      <c r="G153" s="9" t="s">
        <v>56</v>
      </c>
      <c r="H153" s="9">
        <v>80910</v>
      </c>
      <c r="I153" s="2">
        <v>500000</v>
      </c>
      <c r="J153" s="2">
        <v>0</v>
      </c>
      <c r="K153" s="34">
        <f>SUM(K158)</f>
        <v>0</v>
      </c>
      <c r="L153" s="2">
        <v>0</v>
      </c>
      <c r="M153" s="2">
        <v>0</v>
      </c>
      <c r="N153" s="44"/>
    </row>
    <row r="154" spans="2:14" ht="31.5">
      <c r="B154" s="53"/>
      <c r="C154" s="7" t="s">
        <v>21</v>
      </c>
      <c r="D154" s="11"/>
      <c r="E154" s="11"/>
      <c r="F154" s="11"/>
      <c r="G154" s="11"/>
      <c r="H154" s="11"/>
      <c r="I154" s="2">
        <v>0</v>
      </c>
      <c r="J154" s="2">
        <v>0</v>
      </c>
      <c r="K154" s="34">
        <v>0</v>
      </c>
      <c r="L154" s="2">
        <v>0</v>
      </c>
      <c r="M154" s="2">
        <v>0</v>
      </c>
      <c r="N154" s="44"/>
    </row>
    <row r="155" spans="2:14" ht="31.5">
      <c r="B155" s="53"/>
      <c r="C155" s="7" t="s">
        <v>22</v>
      </c>
      <c r="D155" s="11"/>
      <c r="E155" s="11"/>
      <c r="F155" s="11"/>
      <c r="G155" s="11"/>
      <c r="H155" s="11"/>
      <c r="I155" s="2">
        <v>0</v>
      </c>
      <c r="J155" s="2">
        <v>0</v>
      </c>
      <c r="K155" s="34">
        <v>0</v>
      </c>
      <c r="L155" s="2">
        <v>0</v>
      </c>
      <c r="M155" s="2">
        <v>0</v>
      </c>
      <c r="N155" s="44"/>
    </row>
    <row r="156" spans="2:14">
      <c r="B156" s="53"/>
      <c r="C156" s="7" t="s">
        <v>10</v>
      </c>
      <c r="D156" s="11"/>
      <c r="E156" s="11"/>
      <c r="F156" s="11"/>
      <c r="G156" s="11"/>
      <c r="H156" s="11"/>
      <c r="I156" s="2">
        <v>0</v>
      </c>
      <c r="J156" s="2">
        <v>0</v>
      </c>
      <c r="K156" s="34">
        <v>0</v>
      </c>
      <c r="L156" s="2">
        <v>0</v>
      </c>
      <c r="M156" s="2">
        <v>0</v>
      </c>
      <c r="N156" s="44"/>
    </row>
    <row r="157" spans="2:14" ht="17.25" customHeight="1">
      <c r="B157" s="53"/>
      <c r="C157" s="10" t="s">
        <v>11</v>
      </c>
      <c r="D157" s="11"/>
      <c r="E157" s="11"/>
      <c r="F157" s="11"/>
      <c r="G157" s="11"/>
      <c r="H157" s="11"/>
      <c r="I157" s="2">
        <f>I153+I154+I155+I156</f>
        <v>500000</v>
      </c>
      <c r="J157" s="2">
        <f>J153+J154+J155+J156</f>
        <v>0</v>
      </c>
      <c r="K157" s="34">
        <f>K153+K154+K155+K156</f>
        <v>0</v>
      </c>
      <c r="L157" s="2">
        <f>SUM(L153:L156)</f>
        <v>0</v>
      </c>
      <c r="M157" s="2">
        <f>SUM(M153:M156)</f>
        <v>0</v>
      </c>
      <c r="N157" s="45"/>
    </row>
  </sheetData>
  <mergeCells count="43">
    <mergeCell ref="K1:N1"/>
    <mergeCell ref="B19:B25"/>
    <mergeCell ref="B4:B5"/>
    <mergeCell ref="B7:B12"/>
    <mergeCell ref="B13:B18"/>
    <mergeCell ref="N13:N18"/>
    <mergeCell ref="N19:N25"/>
    <mergeCell ref="C20:C21"/>
    <mergeCell ref="N7:N12"/>
    <mergeCell ref="N74:N79"/>
    <mergeCell ref="N92:N97"/>
    <mergeCell ref="B92:B97"/>
    <mergeCell ref="B116:B121"/>
    <mergeCell ref="B110:B115"/>
    <mergeCell ref="B104:B109"/>
    <mergeCell ref="N80:N85"/>
    <mergeCell ref="N116:N121"/>
    <mergeCell ref="N26:N31"/>
    <mergeCell ref="B32:B37"/>
    <mergeCell ref="B68:B73"/>
    <mergeCell ref="B38:B43"/>
    <mergeCell ref="B44:B49"/>
    <mergeCell ref="B50:B55"/>
    <mergeCell ref="B56:B61"/>
    <mergeCell ref="B62:B67"/>
    <mergeCell ref="B26:B31"/>
    <mergeCell ref="N68:N73"/>
    <mergeCell ref="N146:N151"/>
    <mergeCell ref="N152:N157"/>
    <mergeCell ref="B2:N2"/>
    <mergeCell ref="D4:H4"/>
    <mergeCell ref="C4:C5"/>
    <mergeCell ref="I4:K4"/>
    <mergeCell ref="N4:N5"/>
    <mergeCell ref="B74:B79"/>
    <mergeCell ref="B80:B85"/>
    <mergeCell ref="B86:B91"/>
    <mergeCell ref="B146:B151"/>
    <mergeCell ref="B152:B157"/>
    <mergeCell ref="B128:B133"/>
    <mergeCell ref="B140:B145"/>
    <mergeCell ref="B98:B103"/>
    <mergeCell ref="B122:B127"/>
  </mergeCells>
  <phoneticPr fontId="2" type="noConversion"/>
  <pageMargins left="0.59055118110236227" right="0.19685039370078741" top="0.47244094488188981" bottom="0.39370078740157483" header="0.31496062992125984" footer="0.31496062992125984"/>
  <pageSetup paperSize="9" scale="75" orientation="landscape" r:id="rId1"/>
  <headerFooter>
    <oddFooter>&amp;C&amp;P из &amp;N</oddFooter>
  </headerFooter>
  <rowBreaks count="12" manualBreakCount="12">
    <brk id="12" max="12" man="1"/>
    <brk id="18" max="12" man="1"/>
    <brk id="31" max="12" man="1"/>
    <brk id="43" max="12" man="1"/>
    <brk id="55" max="12" man="1"/>
    <brk id="67" max="12" man="1"/>
    <brk id="79" max="12" man="1"/>
    <brk id="91" max="12" man="1"/>
    <brk id="103" max="12" man="1"/>
    <brk id="115" max="12" man="1"/>
    <brk id="127" max="12" man="1"/>
    <brk id="1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2021-04-08T06:13:39Z</cp:lastPrinted>
  <dcterms:created xsi:type="dcterms:W3CDTF">2006-09-16T00:00:00Z</dcterms:created>
  <dcterms:modified xsi:type="dcterms:W3CDTF">2026-03-25T11:25:49Z</dcterms:modified>
</cp:coreProperties>
</file>