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 firstSheet="5" activeTab="5"/>
  </bookViews>
  <sheets>
    <sheet name="О потребности в МУ 2021" sheetId="3" state="hidden" r:id="rId1"/>
    <sheet name="Оценка потребности 2021" sheetId="4" state="hidden" r:id="rId2"/>
    <sheet name="О потр в МУ 2022" sheetId="5" state="hidden" r:id="rId3"/>
    <sheet name="Оценка потр_2022" sheetId="6" state="hidden" r:id="rId4"/>
    <sheet name="О потр_в МУ 2023" sheetId="7" state="hidden" r:id="rId5"/>
    <sheet name="Оценка потр_2025" sheetId="8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T11" i="7" l="1"/>
  <c r="P11" i="7"/>
  <c r="L11" i="7"/>
  <c r="H11" i="7"/>
  <c r="D11" i="7"/>
  <c r="T10" i="7"/>
  <c r="T9" i="7" s="1"/>
  <c r="P10" i="7"/>
  <c r="L10" i="7"/>
  <c r="H10" i="7"/>
  <c r="D10" i="7"/>
  <c r="T14" i="7"/>
  <c r="P14" i="7"/>
  <c r="L14" i="7"/>
  <c r="H14" i="7"/>
  <c r="C14" i="7"/>
  <c r="T13" i="7"/>
  <c r="P13" i="7"/>
  <c r="L13" i="7"/>
  <c r="H13" i="7"/>
  <c r="C13" i="7"/>
  <c r="T12" i="7"/>
  <c r="P12" i="7"/>
  <c r="L12" i="7"/>
  <c r="H12" i="7"/>
  <c r="C12" i="7"/>
  <c r="D9" i="7"/>
  <c r="T8" i="7"/>
  <c r="P8" i="7"/>
  <c r="L8" i="7"/>
  <c r="H8" i="7"/>
  <c r="D8" i="7"/>
  <c r="T7" i="7"/>
  <c r="P7" i="7"/>
  <c r="L7" i="7"/>
  <c r="H7" i="7"/>
  <c r="D7" i="7"/>
  <c r="P9" i="7" l="1"/>
  <c r="H9" i="7"/>
  <c r="L9" i="7"/>
  <c r="T11" i="5" l="1"/>
  <c r="P11" i="5"/>
  <c r="L11" i="5"/>
  <c r="H11" i="5"/>
  <c r="C11" i="5"/>
  <c r="T10" i="5"/>
  <c r="P10" i="5"/>
  <c r="L10" i="5"/>
  <c r="H10" i="5"/>
  <c r="C10" i="5"/>
  <c r="D9" i="6" l="1"/>
  <c r="E9" i="6"/>
  <c r="F9" i="6"/>
  <c r="G9" i="6"/>
  <c r="H9" i="6"/>
  <c r="I9" i="6"/>
  <c r="J9" i="6"/>
  <c r="K9" i="6"/>
  <c r="L9" i="6"/>
  <c r="M9" i="6"/>
  <c r="N9" i="6"/>
  <c r="C9" i="6"/>
  <c r="R9" i="5"/>
  <c r="N9" i="5"/>
  <c r="J9" i="5"/>
  <c r="F9" i="5"/>
  <c r="T15" i="5"/>
  <c r="P15" i="5"/>
  <c r="L15" i="5"/>
  <c r="H15" i="5"/>
  <c r="D15" i="5"/>
  <c r="S14" i="5"/>
  <c r="T14" i="5" s="1"/>
  <c r="T9" i="5" s="1"/>
  <c r="O14" i="5"/>
  <c r="P14" i="5" s="1"/>
  <c r="K14" i="5"/>
  <c r="L14" i="5" s="1"/>
  <c r="L9" i="5" s="1"/>
  <c r="K9" i="5" s="1"/>
  <c r="G14" i="5"/>
  <c r="H14" i="5" s="1"/>
  <c r="D14" i="5"/>
  <c r="P9" i="5" l="1"/>
  <c r="H9" i="5"/>
  <c r="G9" i="5" s="1"/>
  <c r="O9" i="5"/>
  <c r="S9" i="5"/>
  <c r="T12" i="5" l="1"/>
  <c r="P12" i="5"/>
  <c r="L12" i="5"/>
  <c r="H12" i="5"/>
  <c r="S8" i="5" l="1"/>
  <c r="T8" i="5" s="1"/>
  <c r="O8" i="5"/>
  <c r="P8" i="5" s="1"/>
  <c r="K8" i="5"/>
  <c r="L8" i="5" s="1"/>
  <c r="G8" i="5"/>
  <c r="H8" i="5" s="1"/>
  <c r="S7" i="5"/>
  <c r="T7" i="5" s="1"/>
  <c r="O7" i="5"/>
  <c r="P7" i="5" s="1"/>
  <c r="K7" i="5"/>
  <c r="L7" i="5" s="1"/>
  <c r="G7" i="5"/>
  <c r="H7" i="5" s="1"/>
  <c r="C12" i="5" l="1"/>
  <c r="D9" i="5"/>
  <c r="D8" i="5"/>
  <c r="D7" i="5"/>
  <c r="S11" i="3" l="1"/>
  <c r="O11" i="3"/>
  <c r="K11" i="3"/>
  <c r="G11" i="3"/>
  <c r="C11" i="3"/>
  <c r="S12" i="3" l="1"/>
  <c r="O12" i="3"/>
  <c r="K12" i="3"/>
  <c r="G12" i="3"/>
  <c r="C12" i="3"/>
  <c r="T10" i="3"/>
  <c r="P10" i="3"/>
  <c r="L10" i="3"/>
  <c r="H10" i="3"/>
  <c r="D10" i="3"/>
  <c r="T9" i="3"/>
  <c r="P9" i="3"/>
  <c r="L9" i="3"/>
  <c r="H9" i="3"/>
  <c r="D9" i="3"/>
  <c r="T8" i="3"/>
  <c r="P8" i="3"/>
  <c r="L8" i="3"/>
  <c r="H8" i="3"/>
  <c r="D8" i="3"/>
  <c r="T7" i="3"/>
  <c r="P7" i="3"/>
  <c r="L7" i="3"/>
  <c r="H7" i="3"/>
  <c r="D7" i="3"/>
  <c r="D10" i="4"/>
  <c r="C10" i="4"/>
  <c r="M9" i="4"/>
  <c r="L9" i="4"/>
  <c r="J9" i="4"/>
  <c r="I9" i="4"/>
  <c r="G9" i="4"/>
  <c r="F9" i="4"/>
  <c r="D9" i="4"/>
  <c r="C9" i="4"/>
  <c r="M8" i="4"/>
  <c r="L8" i="4"/>
  <c r="J8" i="4"/>
  <c r="I8" i="4"/>
  <c r="G8" i="4"/>
  <c r="F8" i="4"/>
  <c r="D8" i="4"/>
  <c r="C8" i="4"/>
  <c r="M7" i="4"/>
  <c r="L7" i="4"/>
  <c r="J7" i="4"/>
  <c r="I7" i="4"/>
  <c r="G7" i="4"/>
  <c r="F7" i="4"/>
  <c r="D7" i="4"/>
  <c r="C7" i="4"/>
</calcChain>
</file>

<file path=xl/sharedStrings.xml><?xml version="1.0" encoding="utf-8"?>
<sst xmlns="http://schemas.openxmlformats.org/spreadsheetml/2006/main" count="228" uniqueCount="71">
  <si>
    <t>Наименование муниципальной услуги:</t>
  </si>
  <si>
    <t>фактический объем муниципальной услуги в натуральном выражении, единиц</t>
  </si>
  <si>
    <t>нормативные затраты на предоставление муниципальной услуги, рублей на единицу муниципальной услуги</t>
  </si>
  <si>
    <t>кассовые расходы бюджета муниципального района на предоставление муниципальной услуги, рублей</t>
  </si>
  <si>
    <t>объем средств, полученных в результате взимания платы за оказание муниципальной услуги, рублей</t>
  </si>
  <si>
    <t>планируемый объем муниципальной услуги в натуральном выражении, единиц</t>
  </si>
  <si>
    <t xml:space="preserve">расходы бюджета муниципального района на предоставление муниципальнной услуги, рублей </t>
  </si>
  <si>
    <t>прогнозируемый объем средств от взимания платы за оказание муниципальной услуги, рублей</t>
  </si>
  <si>
    <t xml:space="preserve">расходы бюджета муниципального района на предоставление муниципальной услуги, рублей </t>
  </si>
  <si>
    <t>7 = 5 х 6</t>
  </si>
  <si>
    <t>11 = 9 х 10</t>
  </si>
  <si>
    <t>15 = 13 х 14</t>
  </si>
  <si>
    <t>19 = 17 х 18</t>
  </si>
  <si>
    <t>Реализация основных общеобразовательных программ дошкольного образования</t>
  </si>
  <si>
    <t>Реализация основных общеобразовательных программ среднего общего образования</t>
  </si>
  <si>
    <t>Организация деятельности клубных формирований и формирований самодеятельного народного творчества</t>
  </si>
  <si>
    <t>Библиотечное, библиографическое и информационное обслуживание пользователей</t>
  </si>
  <si>
    <t>Наименование муниципальной услуги</t>
  </si>
  <si>
    <t>Наименование показателя, характеризующего объём муниципальной услуги</t>
  </si>
  <si>
    <t>расходы бюджета муниципального района на предоставление муниципальной услуги, рублей</t>
  </si>
  <si>
    <t>Количество детей</t>
  </si>
  <si>
    <t>Число обучающихся</t>
  </si>
  <si>
    <t>число клубных формирований</t>
  </si>
  <si>
    <t>Библиотечное,библиографическое и информационное обслуживание пользователей</t>
  </si>
  <si>
    <t>Количество посещений</t>
  </si>
  <si>
    <t>Текущий финансовый год (2020)</t>
  </si>
  <si>
    <t>Очередной финансовый год (2021)</t>
  </si>
  <si>
    <t>Первый год планового периода (2022)</t>
  </si>
  <si>
    <t>Второй год планового периода (2023)</t>
  </si>
  <si>
    <r>
      <t>Реализация дополнительных общеобразовательных общеобразовательных программ</t>
    </r>
    <r>
      <rPr>
        <sz val="9"/>
        <color rgb="FF0000FF"/>
        <rFont val="Times New Roman"/>
        <family val="1"/>
        <charset val="204"/>
      </rPr>
      <t xml:space="preserve"> ДЮСШ</t>
    </r>
  </si>
  <si>
    <r>
      <t>Реализация дополнительных общеобразовательных общеобразовательных программ</t>
    </r>
    <r>
      <rPr>
        <sz val="9"/>
        <color rgb="FF0000FF"/>
        <rFont val="Times New Roman"/>
        <family val="1"/>
        <charset val="204"/>
      </rPr>
      <t xml:space="preserve"> ДШИ</t>
    </r>
  </si>
  <si>
    <t>Отчетный финансовый год (2019)</t>
  </si>
  <si>
    <t>Первый год планого периода (2022)</t>
  </si>
  <si>
    <r>
      <t xml:space="preserve">Реализация дополнительных общеобразовательных общеобразовательных программ </t>
    </r>
    <r>
      <rPr>
        <sz val="10"/>
        <color rgb="FF0000FF"/>
        <rFont val="Times New Roman"/>
        <family val="1"/>
        <charset val="204"/>
      </rPr>
      <t>ДЮСШ</t>
    </r>
  </si>
  <si>
    <r>
      <t xml:space="preserve">Реализация дополнительных общеобразовательных общеобразовательных программ </t>
    </r>
    <r>
      <rPr>
        <sz val="10"/>
        <color rgb="FF0000FF"/>
        <rFont val="Times New Roman"/>
        <family val="1"/>
        <charset val="204"/>
      </rPr>
      <t>ДШИ</t>
    </r>
  </si>
  <si>
    <t>Информация о потребности в услугах социальной сферы на 2021 год и на плановый период 2022 и 2023 годов</t>
  </si>
  <si>
    <t>Сводная информация об оценке потребности в муниципальных услугах, предоставляемых муниципальными учреждениями социально-культурной сферы Клетнянского района</t>
  </si>
  <si>
    <t>Текущий финансовый год (2021)</t>
  </si>
  <si>
    <t>Очередной финансовый год (2022)</t>
  </si>
  <si>
    <t>Первый год планового периода (2023)</t>
  </si>
  <si>
    <t>Второй год планового периода (2024)</t>
  </si>
  <si>
    <t>Первый год планого периода (2023)</t>
  </si>
  <si>
    <t>Реализация дополнительных общеобразовательных общеобразовательных программ</t>
  </si>
  <si>
    <t xml:space="preserve">Реализация дополнительных общеобразовательных общеобразовательных программ </t>
  </si>
  <si>
    <t>Организация и проведение культурно-массовых мероприятий</t>
  </si>
  <si>
    <t xml:space="preserve">Количество проведенных мероприятий </t>
  </si>
  <si>
    <t>Второй год планового периода (2025)</t>
  </si>
  <si>
    <t>Первый год планого периода (2024)</t>
  </si>
  <si>
    <t>Очередной финансовый год (2023)</t>
  </si>
  <si>
    <t>Текущий финансовый год (2022)</t>
  </si>
  <si>
    <t>Информация о потребности в услугах социальной сферы на 2023 год и на плановый период 2024 и 2025 годов</t>
  </si>
  <si>
    <t>Сводная информация об оценке потребности в муниципальных услугах, предоставляемых муниципальными учреждениями социально-культурной сферы Мглинского района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</si>
  <si>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</si>
  <si>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t>Организация и проведение официальных физкультурных и физкультурно-оздоровительных мероприятий</t>
  </si>
  <si>
    <t>Реализация  общеобразовательных программ дошкольного образования</t>
  </si>
  <si>
    <t>Реализация дополнительных общеобразовательных общеразвивающих программ</t>
  </si>
  <si>
    <t>Реализация основных общеобразовательных программ начального общего,основного общего образования</t>
  </si>
  <si>
    <t xml:space="preserve">Реализация основных общеобразовательных программ начального общего, основного общего,среднего общего образования </t>
  </si>
  <si>
    <t>Реализация дополнительных общеразвивающих программ</t>
  </si>
  <si>
    <t>Реализация дополнительных предпрофессиональных программ в области физической культуры</t>
  </si>
  <si>
    <t>Реализация дополнительных предпрофессиональных программ в области искусств</t>
  </si>
  <si>
    <t>Библиотечное, библиографическое и информационное обслуживание пользователей библиотек</t>
  </si>
  <si>
    <t>Публичный показ музейных предметов, музейных коллекций</t>
  </si>
  <si>
    <t>число принятых заявлений</t>
  </si>
  <si>
    <t>количество посещений</t>
  </si>
  <si>
    <t>количество принятых заявлений</t>
  </si>
  <si>
    <t>штук</t>
  </si>
  <si>
    <t>Текущий финансовый год (2024)</t>
  </si>
  <si>
    <t>Очередной финансовый год (2025)</t>
  </si>
  <si>
    <t>Первый год планового периода (2026)</t>
  </si>
  <si>
    <t>Второй год планового периода (2027)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</si>
</sst>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 applyAlignment="1">
      <alignment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9" fontId="10" fillId="3" borderId="1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1" fillId="0" borderId="0" xfId="0" applyFont="1" applyFill="1" applyAlignment="1">
      <alignment vertical="top"/>
    </xf>
    <xf numFmtId="9" fontId="4" fillId="3" borderId="1" xfId="1" applyFont="1" applyFill="1" applyBorder="1" applyAlignment="1">
      <alignment horizontal="left" vertical="top" wrapText="1"/>
    </xf>
    <xf numFmtId="9" fontId="4" fillId="3" borderId="0" xfId="1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9" fontId="1" fillId="3" borderId="1" xfId="1" applyFont="1" applyFill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vertical="top"/>
    </xf>
    <xf numFmtId="3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top"/>
    </xf>
    <xf numFmtId="4" fontId="5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0" fillId="0" borderId="0" xfId="0" applyNumberForma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rina\AppData\Local\Microsoft\Windows\Temporary%20Internet%20Files\Content.IE5\03C993MD\&#1054;&#1094;&#1077;&#1085;&#1082;&#1072;%20&#1087;&#1086;&#1090;&#1088;&#1077;&#1073;&#1085;&#1086;&#1089;&#1090;&#1080;%20&#1052;&#1059;%20202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 потребности в МУ 2021"/>
      <sheetName val="Оценка потребности 2021"/>
      <sheetName val="О потребности в МУ 2020"/>
      <sheetName val="Оценка потребности 2020"/>
    </sheetNames>
    <sheetDataSet>
      <sheetData sheetId="0" refreshError="1">
        <row r="7">
          <cell r="F7">
            <v>509</v>
          </cell>
          <cell r="H7">
            <v>30165128.015199997</v>
          </cell>
          <cell r="J7">
            <v>487</v>
          </cell>
          <cell r="L7">
            <v>26254055.993299998</v>
          </cell>
          <cell r="N7">
            <v>487</v>
          </cell>
          <cell r="P7">
            <v>26254055.993299998</v>
          </cell>
          <cell r="R7">
            <v>487</v>
          </cell>
          <cell r="T7">
            <v>26254055.993299998</v>
          </cell>
        </row>
        <row r="8">
          <cell r="F8">
            <v>1572</v>
          </cell>
          <cell r="H8">
            <v>62566782.772799999</v>
          </cell>
          <cell r="J8">
            <v>1568</v>
          </cell>
          <cell r="L8">
            <v>60671948.019200005</v>
          </cell>
          <cell r="N8">
            <v>1568</v>
          </cell>
          <cell r="P8">
            <v>60671948.019200005</v>
          </cell>
          <cell r="R8">
            <v>1568</v>
          </cell>
          <cell r="T8">
            <v>60671948.019200005</v>
          </cell>
        </row>
        <row r="9">
          <cell r="F9">
            <v>247</v>
          </cell>
          <cell r="H9">
            <v>3383602.9084000001</v>
          </cell>
          <cell r="J9">
            <v>284</v>
          </cell>
          <cell r="L9">
            <v>4220886.8383999998</v>
          </cell>
          <cell r="N9">
            <v>284</v>
          </cell>
          <cell r="P9">
            <v>4220886.8383999998</v>
          </cell>
          <cell r="R9">
            <v>284</v>
          </cell>
          <cell r="T9">
            <v>4220886.8383999998</v>
          </cell>
        </row>
        <row r="10">
          <cell r="F10">
            <v>396</v>
          </cell>
          <cell r="H10">
            <v>4806038.0016000001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W13"/>
  <sheetViews>
    <sheetView workbookViewId="0">
      <selection sqref="A1:XFD1048576"/>
    </sheetView>
  </sheetViews>
  <sheetFormatPr defaultRowHeight="15" x14ac:dyDescent="0.25"/>
  <cols>
    <col min="1" max="1" width="27" style="22" customWidth="1"/>
    <col min="2" max="2" width="6.85546875" style="22" hidden="1" customWidth="1"/>
    <col min="3" max="3" width="9.140625" style="22" hidden="1" customWidth="1"/>
    <col min="4" max="4" width="10.5703125" style="22" hidden="1" customWidth="1"/>
    <col min="5" max="5" width="6" style="22" hidden="1" customWidth="1"/>
    <col min="6" max="6" width="6" style="22" customWidth="1"/>
    <col min="7" max="8" width="9.140625" style="22" customWidth="1"/>
    <col min="9" max="9" width="6" style="22" customWidth="1"/>
    <col min="10" max="10" width="6.42578125" style="22" customWidth="1"/>
    <col min="11" max="12" width="9.140625" style="22"/>
    <col min="13" max="13" width="6.42578125" style="22" hidden="1" customWidth="1"/>
    <col min="14" max="14" width="6.140625" style="22" customWidth="1"/>
    <col min="15" max="16" width="9.140625" style="22"/>
    <col min="17" max="17" width="6.7109375" style="22" hidden="1" customWidth="1"/>
    <col min="18" max="18" width="6.140625" style="22" customWidth="1"/>
    <col min="19" max="20" width="9.140625" style="22"/>
    <col min="21" max="21" width="6.28515625" style="22" customWidth="1"/>
    <col min="22" max="16384" width="9.140625" style="22"/>
  </cols>
  <sheetData>
    <row r="2" spans="1:23" s="11" customFormat="1" ht="24.75" customHeight="1" x14ac:dyDescent="0.25">
      <c r="A2" s="80" t="s">
        <v>35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3" s="11" customFormat="1" ht="12.75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23" s="11" customFormat="1" ht="37.5" customHeight="1" x14ac:dyDescent="0.25">
      <c r="A4" s="82" t="s">
        <v>0</v>
      </c>
      <c r="B4" s="81" t="s">
        <v>31</v>
      </c>
      <c r="C4" s="81"/>
      <c r="D4" s="81"/>
      <c r="E4" s="81"/>
      <c r="F4" s="81" t="s">
        <v>25</v>
      </c>
      <c r="G4" s="81"/>
      <c r="H4" s="81"/>
      <c r="I4" s="81"/>
      <c r="J4" s="81" t="s">
        <v>26</v>
      </c>
      <c r="K4" s="81"/>
      <c r="L4" s="81"/>
      <c r="M4" s="81"/>
      <c r="N4" s="81" t="s">
        <v>32</v>
      </c>
      <c r="O4" s="81"/>
      <c r="P4" s="81"/>
      <c r="Q4" s="81"/>
      <c r="R4" s="81" t="s">
        <v>28</v>
      </c>
      <c r="S4" s="81"/>
      <c r="T4" s="81"/>
      <c r="U4" s="81"/>
    </row>
    <row r="5" spans="1:23" s="16" customFormat="1" ht="189" customHeight="1" x14ac:dyDescent="0.25">
      <c r="A5" s="82"/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2</v>
      </c>
      <c r="H5" s="15" t="s">
        <v>6</v>
      </c>
      <c r="I5" s="15" t="s">
        <v>7</v>
      </c>
      <c r="J5" s="15" t="s">
        <v>5</v>
      </c>
      <c r="K5" s="15" t="s">
        <v>2</v>
      </c>
      <c r="L5" s="15" t="s">
        <v>8</v>
      </c>
      <c r="M5" s="15" t="s">
        <v>7</v>
      </c>
      <c r="N5" s="15" t="s">
        <v>5</v>
      </c>
      <c r="O5" s="15" t="s">
        <v>2</v>
      </c>
      <c r="P5" s="15" t="s">
        <v>8</v>
      </c>
      <c r="Q5" s="15" t="s">
        <v>7</v>
      </c>
      <c r="R5" s="15" t="s">
        <v>5</v>
      </c>
      <c r="S5" s="15" t="s">
        <v>2</v>
      </c>
      <c r="T5" s="15" t="s">
        <v>8</v>
      </c>
      <c r="U5" s="15" t="s">
        <v>7</v>
      </c>
    </row>
    <row r="6" spans="1:23" s="11" customFormat="1" ht="12.75" x14ac:dyDescent="0.25">
      <c r="A6" s="14"/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4" t="s">
        <v>9</v>
      </c>
      <c r="I6" s="14">
        <v>8</v>
      </c>
      <c r="J6" s="13">
        <v>9</v>
      </c>
      <c r="K6" s="13">
        <v>10</v>
      </c>
      <c r="L6" s="14" t="s">
        <v>10</v>
      </c>
      <c r="M6" s="14">
        <v>12</v>
      </c>
      <c r="N6" s="13">
        <v>13</v>
      </c>
      <c r="O6" s="13">
        <v>14</v>
      </c>
      <c r="P6" s="14" t="s">
        <v>11</v>
      </c>
      <c r="Q6" s="14">
        <v>16</v>
      </c>
      <c r="R6" s="13">
        <v>17</v>
      </c>
      <c r="S6" s="13">
        <v>18</v>
      </c>
      <c r="T6" s="14" t="s">
        <v>12</v>
      </c>
      <c r="U6" s="14">
        <v>20</v>
      </c>
    </row>
    <row r="7" spans="1:23" s="24" customFormat="1" ht="36" x14ac:dyDescent="0.25">
      <c r="A7" s="17" t="s">
        <v>13</v>
      </c>
      <c r="B7" s="25">
        <v>563</v>
      </c>
      <c r="C7" s="18">
        <v>50494.5861</v>
      </c>
      <c r="D7" s="19">
        <f t="shared" ref="D7:D8" si="0">B7*C7</f>
        <v>28428451.974300001</v>
      </c>
      <c r="E7" s="19">
        <v>0</v>
      </c>
      <c r="F7" s="25">
        <v>509</v>
      </c>
      <c r="G7" s="18">
        <v>59263.512799999997</v>
      </c>
      <c r="H7" s="19">
        <f>F7*G7</f>
        <v>30165128.015199997</v>
      </c>
      <c r="I7" s="23">
        <v>0</v>
      </c>
      <c r="J7" s="25">
        <v>487</v>
      </c>
      <c r="K7" s="18">
        <v>53909.765899999999</v>
      </c>
      <c r="L7" s="19">
        <f>J7*K7</f>
        <v>26254055.993299998</v>
      </c>
      <c r="M7" s="23">
        <v>0</v>
      </c>
      <c r="N7" s="25">
        <v>487</v>
      </c>
      <c r="O7" s="18">
        <v>53909.765899999999</v>
      </c>
      <c r="P7" s="19">
        <f>N7*O7</f>
        <v>26254055.993299998</v>
      </c>
      <c r="Q7" s="23">
        <v>0</v>
      </c>
      <c r="R7" s="23">
        <v>487</v>
      </c>
      <c r="S7" s="18">
        <v>53909.765899999999</v>
      </c>
      <c r="T7" s="19">
        <f>R7*S7</f>
        <v>26254055.993299998</v>
      </c>
      <c r="U7" s="23">
        <v>0</v>
      </c>
    </row>
    <row r="8" spans="1:23" s="24" customFormat="1" ht="36" x14ac:dyDescent="0.25">
      <c r="A8" s="17" t="s">
        <v>14</v>
      </c>
      <c r="B8" s="25">
        <v>1607</v>
      </c>
      <c r="C8" s="18">
        <v>38868.716200000003</v>
      </c>
      <c r="D8" s="19">
        <f t="shared" si="0"/>
        <v>62462026.933400005</v>
      </c>
      <c r="E8" s="19">
        <v>0</v>
      </c>
      <c r="F8" s="25">
        <v>1572</v>
      </c>
      <c r="G8" s="18">
        <v>39800.752399999998</v>
      </c>
      <c r="H8" s="19">
        <f t="shared" ref="H8:H10" si="1">F8*G8</f>
        <v>62566782.772799999</v>
      </c>
      <c r="I8" s="23">
        <v>0</v>
      </c>
      <c r="J8" s="25">
        <v>1568</v>
      </c>
      <c r="K8" s="18">
        <v>38693.844400000002</v>
      </c>
      <c r="L8" s="19">
        <f t="shared" ref="L8:L10" si="2">J8*K8</f>
        <v>60671948.019200005</v>
      </c>
      <c r="M8" s="23">
        <v>0</v>
      </c>
      <c r="N8" s="25">
        <v>1568</v>
      </c>
      <c r="O8" s="18">
        <v>38693.844400000002</v>
      </c>
      <c r="P8" s="19">
        <f t="shared" ref="P8:P10" si="3">N8*O8</f>
        <v>60671948.019200005</v>
      </c>
      <c r="Q8" s="23">
        <v>0</v>
      </c>
      <c r="R8" s="23">
        <v>1568</v>
      </c>
      <c r="S8" s="18">
        <v>38693.844400000002</v>
      </c>
      <c r="T8" s="19">
        <f t="shared" ref="T8:T10" si="4">R8*S8</f>
        <v>60671948.019200005</v>
      </c>
      <c r="U8" s="23">
        <v>0</v>
      </c>
    </row>
    <row r="9" spans="1:23" s="24" customFormat="1" ht="48" x14ac:dyDescent="0.25">
      <c r="A9" s="17" t="s">
        <v>29</v>
      </c>
      <c r="B9" s="25">
        <v>228</v>
      </c>
      <c r="C9" s="18">
        <v>14984.4928</v>
      </c>
      <c r="D9" s="19">
        <f>B9*C9</f>
        <v>3416464.3583999998</v>
      </c>
      <c r="E9" s="19">
        <v>0</v>
      </c>
      <c r="F9" s="25">
        <v>247</v>
      </c>
      <c r="G9" s="18">
        <v>13698.797200000001</v>
      </c>
      <c r="H9" s="19">
        <f t="shared" si="1"/>
        <v>3383602.9084000001</v>
      </c>
      <c r="I9" s="23">
        <v>0</v>
      </c>
      <c r="J9" s="25">
        <v>284</v>
      </c>
      <c r="K9" s="18">
        <v>14862.277599999999</v>
      </c>
      <c r="L9" s="19">
        <f t="shared" si="2"/>
        <v>4220886.8383999998</v>
      </c>
      <c r="M9" s="23">
        <v>0</v>
      </c>
      <c r="N9" s="25">
        <v>284</v>
      </c>
      <c r="O9" s="18">
        <v>14862.277599999999</v>
      </c>
      <c r="P9" s="19">
        <f t="shared" si="3"/>
        <v>4220886.8383999998</v>
      </c>
      <c r="Q9" s="23">
        <v>0</v>
      </c>
      <c r="R9" s="23">
        <v>284</v>
      </c>
      <c r="S9" s="18">
        <v>14862.277599999999</v>
      </c>
      <c r="T9" s="19">
        <f t="shared" si="4"/>
        <v>4220886.8383999998</v>
      </c>
      <c r="U9" s="23">
        <v>0</v>
      </c>
    </row>
    <row r="10" spans="1:23" s="24" customFormat="1" ht="48" x14ac:dyDescent="0.25">
      <c r="A10" s="17" t="s">
        <v>30</v>
      </c>
      <c r="B10" s="25">
        <v>409</v>
      </c>
      <c r="C10" s="18">
        <v>11043.025299999999</v>
      </c>
      <c r="D10" s="19">
        <f>B10*C10</f>
        <v>4516597.3476999998</v>
      </c>
      <c r="E10" s="19">
        <v>0</v>
      </c>
      <c r="F10" s="25">
        <v>396</v>
      </c>
      <c r="G10" s="18">
        <v>12136.4596</v>
      </c>
      <c r="H10" s="19">
        <f t="shared" si="1"/>
        <v>4806038.0016000001</v>
      </c>
      <c r="I10" s="23">
        <v>0</v>
      </c>
      <c r="J10" s="25">
        <v>396</v>
      </c>
      <c r="K10" s="18">
        <v>14770.4545</v>
      </c>
      <c r="L10" s="19">
        <f t="shared" si="2"/>
        <v>5849099.9819999998</v>
      </c>
      <c r="M10" s="23">
        <v>0</v>
      </c>
      <c r="N10" s="25">
        <v>396</v>
      </c>
      <c r="O10" s="18">
        <v>14110.1</v>
      </c>
      <c r="P10" s="19">
        <f t="shared" si="3"/>
        <v>5587599.6000000006</v>
      </c>
      <c r="Q10" s="23">
        <v>0</v>
      </c>
      <c r="R10" s="23">
        <v>396</v>
      </c>
      <c r="S10" s="18">
        <v>13220.959500000001</v>
      </c>
      <c r="T10" s="19">
        <f t="shared" si="4"/>
        <v>5235499.9620000003</v>
      </c>
      <c r="U10" s="23">
        <v>0</v>
      </c>
      <c r="W10" s="38"/>
    </row>
    <row r="11" spans="1:23" s="37" customFormat="1" ht="48" x14ac:dyDescent="0.25">
      <c r="A11" s="32" t="s">
        <v>15</v>
      </c>
      <c r="B11" s="33">
        <v>3075</v>
      </c>
      <c r="C11" s="34">
        <f>D11/B11</f>
        <v>3516.6666666666665</v>
      </c>
      <c r="D11" s="35">
        <v>10813750</v>
      </c>
      <c r="E11" s="33">
        <v>0</v>
      </c>
      <c r="F11" s="33">
        <v>3075</v>
      </c>
      <c r="G11" s="34">
        <f>H11/F11</f>
        <v>3605.7560975609758</v>
      </c>
      <c r="H11" s="33">
        <v>11087700</v>
      </c>
      <c r="I11" s="35">
        <v>0</v>
      </c>
      <c r="J11" s="33">
        <v>3075</v>
      </c>
      <c r="K11" s="34">
        <f>L11/J11</f>
        <v>3742.9918699186992</v>
      </c>
      <c r="L11" s="36">
        <v>11509700</v>
      </c>
      <c r="M11" s="35">
        <v>0</v>
      </c>
      <c r="N11" s="33">
        <v>3075</v>
      </c>
      <c r="O11" s="34">
        <f>P11/N11</f>
        <v>3528.9518699186992</v>
      </c>
      <c r="P11" s="36">
        <v>10851527</v>
      </c>
      <c r="Q11" s="35">
        <v>0</v>
      </c>
      <c r="R11" s="35">
        <v>3075</v>
      </c>
      <c r="S11" s="34">
        <f>T11/R11</f>
        <v>3139.9674796747968</v>
      </c>
      <c r="T11" s="36">
        <v>9655400</v>
      </c>
      <c r="U11" s="35">
        <v>0</v>
      </c>
    </row>
    <row r="12" spans="1:23" s="24" customFormat="1" ht="36" x14ac:dyDescent="0.25">
      <c r="A12" s="17" t="s">
        <v>16</v>
      </c>
      <c r="B12" s="25">
        <v>72169</v>
      </c>
      <c r="C12" s="20">
        <f>D12/B12</f>
        <v>93.063711565907795</v>
      </c>
      <c r="D12" s="20">
        <v>6716315</v>
      </c>
      <c r="E12" s="25">
        <v>0</v>
      </c>
      <c r="F12" s="25">
        <v>73000</v>
      </c>
      <c r="G12" s="20">
        <f>H12/F12</f>
        <v>95.039726027397265</v>
      </c>
      <c r="H12" s="19">
        <v>6937900</v>
      </c>
      <c r="I12" s="23">
        <v>0</v>
      </c>
      <c r="J12" s="25">
        <v>75000</v>
      </c>
      <c r="K12" s="20">
        <f>L12/J12</f>
        <v>95.262666666666661</v>
      </c>
      <c r="L12" s="19">
        <v>7144700</v>
      </c>
      <c r="M12" s="23">
        <v>0</v>
      </c>
      <c r="N12" s="25">
        <v>77000</v>
      </c>
      <c r="O12" s="20">
        <f>P12/N12</f>
        <v>88.492207792207793</v>
      </c>
      <c r="P12" s="19">
        <v>6813900</v>
      </c>
      <c r="Q12" s="23">
        <v>0</v>
      </c>
      <c r="R12" s="26">
        <v>79000</v>
      </c>
      <c r="S12" s="21">
        <f>T12/R12</f>
        <v>79.37341772151899</v>
      </c>
      <c r="T12" s="19">
        <v>6270500</v>
      </c>
      <c r="U12" s="23">
        <v>0</v>
      </c>
    </row>
    <row r="13" spans="1:23" x14ac:dyDescent="0.25">
      <c r="F13" s="11"/>
      <c r="G13" s="11"/>
      <c r="H13" s="11"/>
      <c r="I13" s="11"/>
    </row>
  </sheetData>
  <mergeCells count="7">
    <mergeCell ref="A2:U2"/>
    <mergeCell ref="R4:U4"/>
    <mergeCell ref="A4:A5"/>
    <mergeCell ref="B4:E4"/>
    <mergeCell ref="F4:I4"/>
    <mergeCell ref="J4:M4"/>
    <mergeCell ref="N4:Q4"/>
  </mergeCells>
  <pageMargins left="0" right="0" top="0" bottom="0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N15"/>
  <sheetViews>
    <sheetView workbookViewId="0">
      <selection sqref="A1:XFD1048576"/>
    </sheetView>
  </sheetViews>
  <sheetFormatPr defaultRowHeight="15" x14ac:dyDescent="0.25"/>
  <cols>
    <col min="1" max="1" width="26.28515625" style="10" customWidth="1"/>
    <col min="2" max="2" width="12.42578125" style="10" customWidth="1"/>
    <col min="3" max="16384" width="9.140625" style="10"/>
  </cols>
  <sheetData>
    <row r="2" spans="1:14" s="1" customFormat="1" ht="27.75" customHeight="1" x14ac:dyDescent="0.25">
      <c r="A2" s="83" t="s">
        <v>36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1" customFormat="1" ht="12.75" x14ac:dyDescent="0.25"/>
    <row r="4" spans="1:14" s="1" customFormat="1" ht="28.5" customHeight="1" x14ac:dyDescent="0.25">
      <c r="A4" s="82" t="s">
        <v>17</v>
      </c>
      <c r="B4" s="84" t="s">
        <v>18</v>
      </c>
      <c r="C4" s="86" t="s">
        <v>25</v>
      </c>
      <c r="D4" s="87"/>
      <c r="E4" s="88"/>
      <c r="F4" s="86" t="s">
        <v>26</v>
      </c>
      <c r="G4" s="87"/>
      <c r="H4" s="88"/>
      <c r="I4" s="86" t="s">
        <v>27</v>
      </c>
      <c r="J4" s="87"/>
      <c r="K4" s="88"/>
      <c r="L4" s="82" t="s">
        <v>28</v>
      </c>
      <c r="M4" s="82"/>
      <c r="N4" s="82"/>
    </row>
    <row r="5" spans="1:14" s="1" customFormat="1" ht="140.25" x14ac:dyDescent="0.25">
      <c r="A5" s="82"/>
      <c r="B5" s="85"/>
      <c r="C5" s="2" t="s">
        <v>5</v>
      </c>
      <c r="D5" s="2" t="s">
        <v>19</v>
      </c>
      <c r="E5" s="2" t="s">
        <v>7</v>
      </c>
      <c r="F5" s="2" t="s">
        <v>5</v>
      </c>
      <c r="G5" s="2" t="s">
        <v>19</v>
      </c>
      <c r="H5" s="2" t="s">
        <v>7</v>
      </c>
      <c r="I5" s="2" t="s">
        <v>5</v>
      </c>
      <c r="J5" s="2" t="s">
        <v>19</v>
      </c>
      <c r="K5" s="2" t="s">
        <v>7</v>
      </c>
      <c r="L5" s="2" t="s">
        <v>5</v>
      </c>
      <c r="M5" s="2" t="s">
        <v>19</v>
      </c>
      <c r="N5" s="2" t="s">
        <v>7</v>
      </c>
    </row>
    <row r="6" spans="1:14" s="1" customFormat="1" ht="12.75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</row>
    <row r="7" spans="1:14" s="5" customFormat="1" ht="51" x14ac:dyDescent="0.2">
      <c r="A7" s="3" t="s">
        <v>13</v>
      </c>
      <c r="B7" s="25" t="s">
        <v>20</v>
      </c>
      <c r="C7" s="25">
        <f>'[1]О потребности в МУ 2021'!F7</f>
        <v>509</v>
      </c>
      <c r="D7" s="4">
        <f>'[1]О потребности в МУ 2021'!H7</f>
        <v>30165128.015199997</v>
      </c>
      <c r="E7" s="25">
        <v>0</v>
      </c>
      <c r="F7" s="25">
        <f>'[1]О потребности в МУ 2021'!J7</f>
        <v>487</v>
      </c>
      <c r="G7" s="4">
        <f>'[1]О потребности в МУ 2021'!L7</f>
        <v>26254055.993299998</v>
      </c>
      <c r="H7" s="25">
        <v>0</v>
      </c>
      <c r="I7" s="25">
        <f>'[1]О потребности в МУ 2021'!N7</f>
        <v>487</v>
      </c>
      <c r="J7" s="4">
        <f>'[1]О потребности в МУ 2021'!P7</f>
        <v>26254055.993299998</v>
      </c>
      <c r="K7" s="25">
        <v>0</v>
      </c>
      <c r="L7" s="25">
        <f>'[1]О потребности в МУ 2021'!R7</f>
        <v>487</v>
      </c>
      <c r="M7" s="4">
        <f>'[1]О потребности в МУ 2021'!T7</f>
        <v>26254055.993299998</v>
      </c>
      <c r="N7" s="25">
        <v>0</v>
      </c>
    </row>
    <row r="8" spans="1:14" s="5" customFormat="1" ht="51" x14ac:dyDescent="0.2">
      <c r="A8" s="3" t="s">
        <v>14</v>
      </c>
      <c r="B8" s="25" t="s">
        <v>21</v>
      </c>
      <c r="C8" s="25">
        <f>'[1]О потребности в МУ 2021'!F8</f>
        <v>1572</v>
      </c>
      <c r="D8" s="4">
        <f>'[1]О потребности в МУ 2021'!H8</f>
        <v>62566782.772799999</v>
      </c>
      <c r="E8" s="25">
        <v>0</v>
      </c>
      <c r="F8" s="25">
        <f>'[1]О потребности в МУ 2021'!J8</f>
        <v>1568</v>
      </c>
      <c r="G8" s="4">
        <f>'[1]О потребности в МУ 2021'!L8</f>
        <v>60671948.019200005</v>
      </c>
      <c r="H8" s="25">
        <v>0</v>
      </c>
      <c r="I8" s="25">
        <f>'[1]О потребности в МУ 2021'!N8</f>
        <v>1568</v>
      </c>
      <c r="J8" s="4">
        <f>'[1]О потребности в МУ 2021'!P8</f>
        <v>60671948.019200005</v>
      </c>
      <c r="K8" s="25">
        <v>0</v>
      </c>
      <c r="L8" s="25">
        <f>'[1]О потребности в МУ 2021'!R8</f>
        <v>1568</v>
      </c>
      <c r="M8" s="4">
        <f>'[1]О потребности в МУ 2021'!T8</f>
        <v>60671948.019200005</v>
      </c>
      <c r="N8" s="25">
        <v>0</v>
      </c>
    </row>
    <row r="9" spans="1:14" s="5" customFormat="1" ht="51" x14ac:dyDescent="0.2">
      <c r="A9" s="3" t="s">
        <v>33</v>
      </c>
      <c r="B9" s="25" t="s">
        <v>21</v>
      </c>
      <c r="C9" s="25">
        <f>'[1]О потребности в МУ 2021'!F9</f>
        <v>247</v>
      </c>
      <c r="D9" s="4">
        <f>'[1]О потребности в МУ 2021'!H9</f>
        <v>3383602.9084000001</v>
      </c>
      <c r="E9" s="25">
        <v>0</v>
      </c>
      <c r="F9" s="25">
        <f>'[1]О потребности в МУ 2021'!J9</f>
        <v>284</v>
      </c>
      <c r="G9" s="4">
        <f>'[1]О потребности в МУ 2021'!L9</f>
        <v>4220886.8383999998</v>
      </c>
      <c r="H9" s="25">
        <v>0</v>
      </c>
      <c r="I9" s="25">
        <f>'[1]О потребности в МУ 2021'!N9</f>
        <v>284</v>
      </c>
      <c r="J9" s="4">
        <f>'[1]О потребности в МУ 2021'!P9</f>
        <v>4220886.8383999998</v>
      </c>
      <c r="K9" s="25">
        <v>0</v>
      </c>
      <c r="L9" s="25">
        <f>'[1]О потребности в МУ 2021'!R9</f>
        <v>284</v>
      </c>
      <c r="M9" s="4">
        <f>'[1]О потребности в МУ 2021'!T9</f>
        <v>4220886.8383999998</v>
      </c>
      <c r="N9" s="25">
        <v>0</v>
      </c>
    </row>
    <row r="10" spans="1:14" s="5" customFormat="1" ht="51" x14ac:dyDescent="0.2">
      <c r="A10" s="3" t="s">
        <v>34</v>
      </c>
      <c r="B10" s="25" t="s">
        <v>21</v>
      </c>
      <c r="C10" s="25">
        <f>'[1]О потребности в МУ 2021'!F10</f>
        <v>396</v>
      </c>
      <c r="D10" s="4">
        <f>'[1]О потребности в МУ 2021'!H10</f>
        <v>4806038.0016000001</v>
      </c>
      <c r="E10" s="25">
        <v>0</v>
      </c>
      <c r="F10" s="25">
        <v>396</v>
      </c>
      <c r="G10" s="4">
        <v>5849100</v>
      </c>
      <c r="H10" s="25">
        <v>0</v>
      </c>
      <c r="I10" s="25">
        <v>396</v>
      </c>
      <c r="J10" s="4">
        <v>5587600</v>
      </c>
      <c r="K10" s="25">
        <v>0</v>
      </c>
      <c r="L10" s="25">
        <v>396</v>
      </c>
      <c r="M10" s="4">
        <v>5235500</v>
      </c>
      <c r="N10" s="39">
        <v>0</v>
      </c>
    </row>
    <row r="11" spans="1:14" s="31" customFormat="1" ht="63.75" x14ac:dyDescent="0.25">
      <c r="A11" s="28" t="s">
        <v>15</v>
      </c>
      <c r="B11" s="29" t="s">
        <v>22</v>
      </c>
      <c r="C11" s="29">
        <v>3075</v>
      </c>
      <c r="D11" s="29">
        <v>11087700</v>
      </c>
      <c r="E11" s="29">
        <v>0</v>
      </c>
      <c r="F11" s="29">
        <v>3075</v>
      </c>
      <c r="G11" s="29">
        <v>11509700</v>
      </c>
      <c r="H11" s="29">
        <v>0</v>
      </c>
      <c r="I11" s="29">
        <v>3075</v>
      </c>
      <c r="J11" s="29">
        <v>10851527</v>
      </c>
      <c r="K11" s="29">
        <v>0</v>
      </c>
      <c r="L11" s="29">
        <v>3075</v>
      </c>
      <c r="M11" s="29">
        <v>9655400</v>
      </c>
      <c r="N11" s="30">
        <v>0</v>
      </c>
    </row>
    <row r="12" spans="1:14" s="9" customFormat="1" ht="38.25" x14ac:dyDescent="0.2">
      <c r="A12" s="6" t="s">
        <v>23</v>
      </c>
      <c r="B12" s="7" t="s">
        <v>24</v>
      </c>
      <c r="C12" s="7">
        <v>73000</v>
      </c>
      <c r="D12" s="8">
        <v>6937900</v>
      </c>
      <c r="E12" s="7">
        <v>0</v>
      </c>
      <c r="F12" s="7">
        <v>75000</v>
      </c>
      <c r="G12" s="7">
        <v>7144700</v>
      </c>
      <c r="H12" s="7">
        <v>0</v>
      </c>
      <c r="I12" s="7">
        <v>77000</v>
      </c>
      <c r="J12" s="7">
        <v>6813900</v>
      </c>
      <c r="K12" s="7">
        <v>0</v>
      </c>
      <c r="L12" s="7">
        <v>79000</v>
      </c>
      <c r="M12" s="7">
        <v>6270500</v>
      </c>
      <c r="N12" s="27">
        <v>0</v>
      </c>
    </row>
    <row r="13" spans="1:14" x14ac:dyDescent="0.25">
      <c r="F13" s="11"/>
      <c r="G13" s="11"/>
      <c r="H13" s="11"/>
      <c r="I13" s="11"/>
    </row>
    <row r="14" spans="1:14" x14ac:dyDescent="0.25">
      <c r="F14" s="11"/>
      <c r="G14" s="11"/>
      <c r="H14" s="11"/>
      <c r="I14" s="11"/>
    </row>
    <row r="15" spans="1:14" x14ac:dyDescent="0.25">
      <c r="F15" s="11"/>
      <c r="G15" s="11"/>
      <c r="H15" s="11"/>
      <c r="I15" s="11"/>
    </row>
  </sheetData>
  <mergeCells count="7">
    <mergeCell ref="A2:N2"/>
    <mergeCell ref="A4:A5"/>
    <mergeCell ref="B4:B5"/>
    <mergeCell ref="C4:E4"/>
    <mergeCell ref="F4:H4"/>
    <mergeCell ref="I4:K4"/>
    <mergeCell ref="L4:N4"/>
  </mergeCells>
  <pageMargins left="0" right="0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U15"/>
  <sheetViews>
    <sheetView workbookViewId="0">
      <selection activeCell="D8" sqref="D8"/>
    </sheetView>
  </sheetViews>
  <sheetFormatPr defaultRowHeight="15" x14ac:dyDescent="0.25"/>
  <cols>
    <col min="1" max="1" width="27" style="22" customWidth="1"/>
    <col min="2" max="2" width="6.85546875" style="22" hidden="1" customWidth="1"/>
    <col min="3" max="3" width="9.140625" style="22" hidden="1" customWidth="1"/>
    <col min="4" max="4" width="10.5703125" style="22" hidden="1" customWidth="1"/>
    <col min="5" max="5" width="6" style="22" hidden="1" customWidth="1"/>
    <col min="6" max="6" width="6" style="22" customWidth="1"/>
    <col min="7" max="8" width="9.140625" style="22" customWidth="1"/>
    <col min="9" max="9" width="6" style="22" customWidth="1"/>
    <col min="10" max="10" width="6.42578125" style="22" customWidth="1"/>
    <col min="11" max="12" width="9.140625" style="22"/>
    <col min="13" max="13" width="6.42578125" style="22" hidden="1" customWidth="1"/>
    <col min="14" max="14" width="6.140625" style="22" customWidth="1"/>
    <col min="15" max="16" width="9.140625" style="22"/>
    <col min="17" max="17" width="6.7109375" style="22" hidden="1" customWidth="1"/>
    <col min="18" max="18" width="6.140625" style="22" customWidth="1"/>
    <col min="19" max="20" width="9.140625" style="22"/>
    <col min="21" max="21" width="6.28515625" style="22" customWidth="1"/>
    <col min="22" max="16384" width="9.140625" style="22"/>
  </cols>
  <sheetData>
    <row r="2" spans="1:21" s="40" customFormat="1" ht="24.75" customHeight="1" x14ac:dyDescent="0.25">
      <c r="A2" s="80" t="s">
        <v>35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1" s="40" customFormat="1" ht="12.75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21" s="40" customFormat="1" ht="37.5" customHeight="1" x14ac:dyDescent="0.25">
      <c r="A4" s="82" t="s">
        <v>0</v>
      </c>
      <c r="B4" s="81" t="s">
        <v>31</v>
      </c>
      <c r="C4" s="81"/>
      <c r="D4" s="81"/>
      <c r="E4" s="81"/>
      <c r="F4" s="82" t="s">
        <v>37</v>
      </c>
      <c r="G4" s="82"/>
      <c r="H4" s="82"/>
      <c r="I4" s="82"/>
      <c r="J4" s="82" t="s">
        <v>38</v>
      </c>
      <c r="K4" s="82"/>
      <c r="L4" s="82"/>
      <c r="M4" s="82"/>
      <c r="N4" s="82" t="s">
        <v>41</v>
      </c>
      <c r="O4" s="82"/>
      <c r="P4" s="82"/>
      <c r="Q4" s="82"/>
      <c r="R4" s="82" t="s">
        <v>40</v>
      </c>
      <c r="S4" s="82"/>
      <c r="T4" s="82"/>
      <c r="U4" s="82"/>
    </row>
    <row r="5" spans="1:21" s="16" customFormat="1" ht="189" customHeight="1" x14ac:dyDescent="0.25">
      <c r="A5" s="82"/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2</v>
      </c>
      <c r="H5" s="15" t="s">
        <v>6</v>
      </c>
      <c r="I5" s="15" t="s">
        <v>7</v>
      </c>
      <c r="J5" s="15" t="s">
        <v>5</v>
      </c>
      <c r="K5" s="15" t="s">
        <v>2</v>
      </c>
      <c r="L5" s="15" t="s">
        <v>8</v>
      </c>
      <c r="M5" s="15" t="s">
        <v>7</v>
      </c>
      <c r="N5" s="15" t="s">
        <v>5</v>
      </c>
      <c r="O5" s="15" t="s">
        <v>2</v>
      </c>
      <c r="P5" s="15" t="s">
        <v>8</v>
      </c>
      <c r="Q5" s="15" t="s">
        <v>7</v>
      </c>
      <c r="R5" s="15" t="s">
        <v>5</v>
      </c>
      <c r="S5" s="15" t="s">
        <v>2</v>
      </c>
      <c r="T5" s="15" t="s">
        <v>8</v>
      </c>
      <c r="U5" s="15" t="s">
        <v>7</v>
      </c>
    </row>
    <row r="6" spans="1:21" s="40" customFormat="1" ht="12.75" x14ac:dyDescent="0.25">
      <c r="A6" s="23"/>
      <c r="B6" s="42">
        <v>1</v>
      </c>
      <c r="C6" s="42">
        <v>2</v>
      </c>
      <c r="D6" s="42">
        <v>3</v>
      </c>
      <c r="E6" s="42">
        <v>4</v>
      </c>
      <c r="F6" s="42">
        <v>5</v>
      </c>
      <c r="G6" s="42">
        <v>6</v>
      </c>
      <c r="H6" s="23" t="s">
        <v>9</v>
      </c>
      <c r="I6" s="23">
        <v>8</v>
      </c>
      <c r="J6" s="42">
        <v>9</v>
      </c>
      <c r="K6" s="42">
        <v>10</v>
      </c>
      <c r="L6" s="23" t="s">
        <v>10</v>
      </c>
      <c r="M6" s="23">
        <v>12</v>
      </c>
      <c r="N6" s="42">
        <v>13</v>
      </c>
      <c r="O6" s="42">
        <v>14</v>
      </c>
      <c r="P6" s="23" t="s">
        <v>11</v>
      </c>
      <c r="Q6" s="23">
        <v>16</v>
      </c>
      <c r="R6" s="42">
        <v>17</v>
      </c>
      <c r="S6" s="42">
        <v>18</v>
      </c>
      <c r="T6" s="23" t="s">
        <v>12</v>
      </c>
      <c r="U6" s="23">
        <v>20</v>
      </c>
    </row>
    <row r="7" spans="1:21" s="40" customFormat="1" ht="51.75" customHeight="1" x14ac:dyDescent="0.25">
      <c r="A7" s="17" t="s">
        <v>13</v>
      </c>
      <c r="B7" s="42">
        <v>563</v>
      </c>
      <c r="C7" s="18">
        <v>50494.5861</v>
      </c>
      <c r="D7" s="19">
        <f t="shared" ref="D7:D8" si="0">B7*C7</f>
        <v>28428451.974300001</v>
      </c>
      <c r="E7" s="19">
        <v>0</v>
      </c>
      <c r="F7" s="36">
        <v>489</v>
      </c>
      <c r="G7" s="43">
        <f>39298982/489</f>
        <v>80366.016359918198</v>
      </c>
      <c r="H7" s="19">
        <f>F7*G7</f>
        <v>39298982</v>
      </c>
      <c r="I7" s="23">
        <v>0</v>
      </c>
      <c r="J7" s="36">
        <v>460</v>
      </c>
      <c r="K7" s="43">
        <f>41863446/460</f>
        <v>91007.49130434783</v>
      </c>
      <c r="L7" s="19">
        <f>J7*K7</f>
        <v>41863446</v>
      </c>
      <c r="M7" s="23">
        <v>0</v>
      </c>
      <c r="N7" s="36">
        <v>460</v>
      </c>
      <c r="O7" s="43">
        <f>35822262/460</f>
        <v>77874.482608695645</v>
      </c>
      <c r="P7" s="19">
        <f>N7*O7</f>
        <v>35822262</v>
      </c>
      <c r="Q7" s="23">
        <v>0</v>
      </c>
      <c r="R7" s="36">
        <v>460</v>
      </c>
      <c r="S7" s="43">
        <f>37413262/460</f>
        <v>81333.178260869565</v>
      </c>
      <c r="T7" s="19">
        <f>R7*S7</f>
        <v>37413262</v>
      </c>
      <c r="U7" s="23">
        <v>0</v>
      </c>
    </row>
    <row r="8" spans="1:21" s="40" customFormat="1" ht="51.75" customHeight="1" x14ac:dyDescent="0.25">
      <c r="A8" s="17" t="s">
        <v>14</v>
      </c>
      <c r="B8" s="42">
        <v>1607</v>
      </c>
      <c r="C8" s="18">
        <v>38868.716200000003</v>
      </c>
      <c r="D8" s="19">
        <f t="shared" si="0"/>
        <v>62462026.933400005</v>
      </c>
      <c r="E8" s="19">
        <v>0</v>
      </c>
      <c r="F8" s="36">
        <v>1517</v>
      </c>
      <c r="G8" s="43">
        <f>95424886/1517</f>
        <v>62903.682267633485</v>
      </c>
      <c r="H8" s="19">
        <f t="shared" ref="H8" si="1">F8*G8</f>
        <v>95424886</v>
      </c>
      <c r="I8" s="23">
        <v>0</v>
      </c>
      <c r="J8" s="36">
        <v>1506</v>
      </c>
      <c r="K8" s="43">
        <f>95902833/1506</f>
        <v>63680.5</v>
      </c>
      <c r="L8" s="19">
        <f t="shared" ref="L8" si="2">J8*K8</f>
        <v>95902833</v>
      </c>
      <c r="M8" s="23">
        <v>0</v>
      </c>
      <c r="N8" s="36">
        <v>1506</v>
      </c>
      <c r="O8" s="43">
        <f>76193416/1506</f>
        <v>50593.237715803451</v>
      </c>
      <c r="P8" s="19">
        <f t="shared" ref="P8" si="3">N8*O8</f>
        <v>76193416</v>
      </c>
      <c r="Q8" s="23">
        <v>0</v>
      </c>
      <c r="R8" s="36">
        <v>1506</v>
      </c>
      <c r="S8" s="43">
        <f>76108416/1506</f>
        <v>50536.796812749002</v>
      </c>
      <c r="T8" s="19">
        <f t="shared" ref="T8" si="4">R8*S8</f>
        <v>76108416</v>
      </c>
      <c r="U8" s="23">
        <v>0</v>
      </c>
    </row>
    <row r="9" spans="1:21" s="40" customFormat="1" ht="51.75" customHeight="1" x14ac:dyDescent="0.25">
      <c r="A9" s="17" t="s">
        <v>42</v>
      </c>
      <c r="B9" s="42">
        <v>228</v>
      </c>
      <c r="C9" s="18">
        <v>14984.4928</v>
      </c>
      <c r="D9" s="19">
        <f>B9*C9</f>
        <v>3416464.3583999998</v>
      </c>
      <c r="E9" s="19">
        <v>0</v>
      </c>
      <c r="F9" s="36">
        <f>F14+F15</f>
        <v>689</v>
      </c>
      <c r="G9" s="43">
        <f>H9/F9</f>
        <v>17341.043396226414</v>
      </c>
      <c r="H9" s="19">
        <f>H14+H15</f>
        <v>11947978.9</v>
      </c>
      <c r="I9" s="23">
        <v>0</v>
      </c>
      <c r="J9" s="36">
        <f>J14+J15</f>
        <v>689</v>
      </c>
      <c r="K9" s="43">
        <f>L9/J9</f>
        <v>19896.374165457186</v>
      </c>
      <c r="L9" s="19">
        <f>L14+L15</f>
        <v>13708601.800000001</v>
      </c>
      <c r="M9" s="23">
        <v>0</v>
      </c>
      <c r="N9" s="36">
        <f>N14+N15</f>
        <v>689</v>
      </c>
      <c r="O9" s="43">
        <f>P9/N9</f>
        <v>17934.833091436863</v>
      </c>
      <c r="P9" s="19">
        <f>P14+P15</f>
        <v>12357100</v>
      </c>
      <c r="Q9" s="23">
        <v>0</v>
      </c>
      <c r="R9" s="36">
        <f>R14+R15</f>
        <v>689</v>
      </c>
      <c r="S9" s="43">
        <f>T9/R9</f>
        <v>17934.833091436863</v>
      </c>
      <c r="T9" s="19">
        <f>T14+T15</f>
        <v>12357100</v>
      </c>
      <c r="U9" s="23">
        <v>0</v>
      </c>
    </row>
    <row r="10" spans="1:21" s="37" customFormat="1" ht="51.75" customHeight="1" x14ac:dyDescent="0.25">
      <c r="A10" s="32" t="s">
        <v>15</v>
      </c>
      <c r="B10" s="33">
        <v>3075</v>
      </c>
      <c r="C10" s="34">
        <f>D10/B10</f>
        <v>3516.6666666666665</v>
      </c>
      <c r="D10" s="35">
        <v>10813750</v>
      </c>
      <c r="E10" s="33">
        <v>0</v>
      </c>
      <c r="F10" s="33">
        <v>1312</v>
      </c>
      <c r="G10" s="34">
        <v>4044.4115999999999</v>
      </c>
      <c r="H10" s="19">
        <f t="shared" ref="H10:H11" si="5">F10*G10</f>
        <v>5306268.0192</v>
      </c>
      <c r="I10" s="35">
        <v>0</v>
      </c>
      <c r="J10" s="33">
        <v>1312</v>
      </c>
      <c r="K10" s="34">
        <v>4440.4799999999996</v>
      </c>
      <c r="L10" s="19">
        <f t="shared" ref="L10:L11" si="6">J10*K10</f>
        <v>5825909.7599999998</v>
      </c>
      <c r="M10" s="35">
        <v>0</v>
      </c>
      <c r="N10" s="33">
        <v>1312</v>
      </c>
      <c r="O10" s="34">
        <v>3780.3049999999998</v>
      </c>
      <c r="P10" s="19">
        <f t="shared" ref="P10:P11" si="7">N10*O10</f>
        <v>4959760.16</v>
      </c>
      <c r="Q10" s="35">
        <v>0</v>
      </c>
      <c r="R10" s="35">
        <v>1312</v>
      </c>
      <c r="S10" s="34">
        <v>3780.3049999999998</v>
      </c>
      <c r="T10" s="19">
        <f t="shared" ref="T10:T11" si="8">R10*S10</f>
        <v>4959760.16</v>
      </c>
      <c r="U10" s="35">
        <v>0</v>
      </c>
    </row>
    <row r="11" spans="1:21" s="37" customFormat="1" ht="51.75" customHeight="1" x14ac:dyDescent="0.25">
      <c r="A11" s="32" t="s">
        <v>44</v>
      </c>
      <c r="B11" s="33">
        <v>3075</v>
      </c>
      <c r="C11" s="34">
        <f>D11/B11</f>
        <v>3516.6666666666665</v>
      </c>
      <c r="D11" s="35">
        <v>10813750</v>
      </c>
      <c r="E11" s="33">
        <v>0</v>
      </c>
      <c r="F11" s="33">
        <v>2864</v>
      </c>
      <c r="G11" s="34">
        <v>2024.4385</v>
      </c>
      <c r="H11" s="19">
        <f t="shared" si="5"/>
        <v>5797991.8640000001</v>
      </c>
      <c r="I11" s="35">
        <v>0</v>
      </c>
      <c r="J11" s="33">
        <v>3070</v>
      </c>
      <c r="K11" s="34">
        <v>2065.0455000000002</v>
      </c>
      <c r="L11" s="19">
        <f t="shared" si="6"/>
        <v>6339689.6850000005</v>
      </c>
      <c r="M11" s="35">
        <v>0</v>
      </c>
      <c r="N11" s="33">
        <v>3070</v>
      </c>
      <c r="O11" s="34">
        <v>1761.5764999999999</v>
      </c>
      <c r="P11" s="19">
        <f t="shared" si="7"/>
        <v>5408039.8549999995</v>
      </c>
      <c r="Q11" s="35">
        <v>0</v>
      </c>
      <c r="R11" s="35">
        <v>3070</v>
      </c>
      <c r="S11" s="34">
        <v>1761.5764999999999</v>
      </c>
      <c r="T11" s="19">
        <f t="shared" si="8"/>
        <v>5408039.8549999995</v>
      </c>
      <c r="U11" s="35">
        <v>0</v>
      </c>
    </row>
    <row r="12" spans="1:21" s="40" customFormat="1" ht="51.75" customHeight="1" x14ac:dyDescent="0.25">
      <c r="A12" s="17" t="s">
        <v>16</v>
      </c>
      <c r="B12" s="42">
        <v>72169</v>
      </c>
      <c r="C12" s="20">
        <f>D12/B12</f>
        <v>93.063711565907795</v>
      </c>
      <c r="D12" s="20">
        <v>6716315</v>
      </c>
      <c r="E12" s="42">
        <v>0</v>
      </c>
      <c r="F12" s="45">
        <v>75065</v>
      </c>
      <c r="G12" s="20">
        <v>96.672217000000003</v>
      </c>
      <c r="H12" s="19">
        <f t="shared" ref="H12" si="9">F12*G12</f>
        <v>7256699.9691050006</v>
      </c>
      <c r="I12" s="23">
        <v>0</v>
      </c>
      <c r="J12" s="45">
        <v>77000</v>
      </c>
      <c r="K12" s="20">
        <v>103.161038</v>
      </c>
      <c r="L12" s="19">
        <f t="shared" ref="L12" si="10">J12*K12</f>
        <v>7943399.926</v>
      </c>
      <c r="M12" s="23">
        <v>0</v>
      </c>
      <c r="N12" s="45">
        <v>79000</v>
      </c>
      <c r="O12" s="20">
        <v>88.608861000000005</v>
      </c>
      <c r="P12" s="19">
        <f t="shared" ref="P12" si="11">N12*O12</f>
        <v>7000100.0190000003</v>
      </c>
      <c r="Q12" s="23">
        <v>0</v>
      </c>
      <c r="R12" s="26">
        <v>80000</v>
      </c>
      <c r="S12" s="21">
        <v>88.198750000000004</v>
      </c>
      <c r="T12" s="19">
        <f t="shared" ref="T12" si="12">R12*S12</f>
        <v>7055900</v>
      </c>
      <c r="U12" s="23">
        <v>0</v>
      </c>
    </row>
    <row r="13" spans="1:21" x14ac:dyDescent="0.25">
      <c r="F13" s="48"/>
      <c r="G13" s="40"/>
      <c r="H13" s="48"/>
      <c r="I13" s="40"/>
      <c r="J13" s="48"/>
      <c r="K13" s="44"/>
      <c r="L13" s="48"/>
      <c r="N13" s="48"/>
      <c r="O13" s="44"/>
      <c r="P13" s="48"/>
      <c r="R13" s="48"/>
      <c r="S13" s="44"/>
      <c r="T13" s="48"/>
    </row>
    <row r="14" spans="1:21" s="44" customFormat="1" ht="48" hidden="1" x14ac:dyDescent="0.25">
      <c r="A14" s="17" t="s">
        <v>29</v>
      </c>
      <c r="B14" s="45">
        <v>228</v>
      </c>
      <c r="C14" s="18">
        <v>14984.4928</v>
      </c>
      <c r="D14" s="19">
        <f>B14*C14</f>
        <v>3416464.3583999998</v>
      </c>
      <c r="E14" s="19">
        <v>0</v>
      </c>
      <c r="F14" s="36">
        <v>279</v>
      </c>
      <c r="G14" s="43">
        <f>5861000/F14</f>
        <v>21007.168458781362</v>
      </c>
      <c r="H14" s="19">
        <f t="shared" ref="H14:H15" si="13">F14*G14</f>
        <v>5861000</v>
      </c>
      <c r="I14" s="23">
        <v>0</v>
      </c>
      <c r="J14" s="36">
        <v>279</v>
      </c>
      <c r="K14" s="43">
        <f>7012900/279</f>
        <v>25135.842293906811</v>
      </c>
      <c r="L14" s="19">
        <f t="shared" ref="L14:L15" si="14">J14*K14</f>
        <v>7012900</v>
      </c>
      <c r="M14" s="23">
        <v>0</v>
      </c>
      <c r="N14" s="36">
        <v>279</v>
      </c>
      <c r="O14" s="43">
        <f>5998000/279</f>
        <v>21498.207885304659</v>
      </c>
      <c r="P14" s="19">
        <f t="shared" ref="P14:P15" si="15">N14*O14</f>
        <v>5998000</v>
      </c>
      <c r="Q14" s="23">
        <v>0</v>
      </c>
      <c r="R14" s="36">
        <v>279</v>
      </c>
      <c r="S14" s="43">
        <f>5998000/279</f>
        <v>21498.207885304659</v>
      </c>
      <c r="T14" s="19">
        <f t="shared" ref="T14:T15" si="16">R14*S14</f>
        <v>5998000</v>
      </c>
      <c r="U14" s="23">
        <v>0</v>
      </c>
    </row>
    <row r="15" spans="1:21" s="44" customFormat="1" ht="48" hidden="1" x14ac:dyDescent="0.25">
      <c r="A15" s="17" t="s">
        <v>30</v>
      </c>
      <c r="B15" s="45">
        <v>409</v>
      </c>
      <c r="C15" s="18">
        <v>11043.025299999999</v>
      </c>
      <c r="D15" s="19">
        <f>B15*C15</f>
        <v>4516597.3476999998</v>
      </c>
      <c r="E15" s="19">
        <v>0</v>
      </c>
      <c r="F15" s="33">
        <v>410</v>
      </c>
      <c r="G15" s="34">
        <v>14846.29</v>
      </c>
      <c r="H15" s="19">
        <f t="shared" si="13"/>
        <v>6086978.9000000004</v>
      </c>
      <c r="I15" s="35">
        <v>0</v>
      </c>
      <c r="J15" s="33">
        <v>410</v>
      </c>
      <c r="K15" s="46">
        <v>16330.98</v>
      </c>
      <c r="L15" s="19">
        <f t="shared" si="14"/>
        <v>6695701.7999999998</v>
      </c>
      <c r="M15" s="35">
        <v>0</v>
      </c>
      <c r="N15" s="33">
        <v>410</v>
      </c>
      <c r="O15" s="34">
        <v>15510</v>
      </c>
      <c r="P15" s="19">
        <f t="shared" si="15"/>
        <v>6359100</v>
      </c>
      <c r="Q15" s="35">
        <v>0</v>
      </c>
      <c r="R15" s="35">
        <v>410</v>
      </c>
      <c r="S15" s="34">
        <v>15510</v>
      </c>
      <c r="T15" s="19">
        <f t="shared" si="16"/>
        <v>6359100</v>
      </c>
      <c r="U15" s="23">
        <v>0</v>
      </c>
    </row>
  </sheetData>
  <mergeCells count="7">
    <mergeCell ref="A2:U2"/>
    <mergeCell ref="A4:A5"/>
    <mergeCell ref="B4:E4"/>
    <mergeCell ref="F4:I4"/>
    <mergeCell ref="J4:M4"/>
    <mergeCell ref="N4:Q4"/>
    <mergeCell ref="R4:U4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N17"/>
  <sheetViews>
    <sheetView workbookViewId="0">
      <selection activeCell="D8" sqref="D8"/>
    </sheetView>
  </sheetViews>
  <sheetFormatPr defaultRowHeight="15" x14ac:dyDescent="0.25"/>
  <cols>
    <col min="1" max="1" width="26.28515625" style="10" customWidth="1"/>
    <col min="2" max="2" width="12.42578125" style="10" customWidth="1"/>
    <col min="3" max="3" width="9.140625" style="10"/>
    <col min="4" max="4" width="10" style="10" customWidth="1"/>
    <col min="5" max="6" width="9.140625" style="10"/>
    <col min="7" max="7" width="10" style="10" customWidth="1"/>
    <col min="8" max="9" width="9.140625" style="10"/>
    <col min="10" max="10" width="10" style="10" bestFit="1" customWidth="1"/>
    <col min="11" max="12" width="9.140625" style="10"/>
    <col min="13" max="13" width="10" style="10" bestFit="1" customWidth="1"/>
    <col min="14" max="16384" width="9.140625" style="10"/>
  </cols>
  <sheetData>
    <row r="2" spans="1:14" s="1" customFormat="1" ht="27.75" customHeight="1" x14ac:dyDescent="0.25">
      <c r="A2" s="83" t="s">
        <v>36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1" customFormat="1" ht="12.75" x14ac:dyDescent="0.25"/>
    <row r="4" spans="1:14" s="1" customFormat="1" ht="28.5" customHeight="1" x14ac:dyDescent="0.25">
      <c r="A4" s="82" t="s">
        <v>17</v>
      </c>
      <c r="B4" s="84" t="s">
        <v>18</v>
      </c>
      <c r="C4" s="86" t="s">
        <v>37</v>
      </c>
      <c r="D4" s="87"/>
      <c r="E4" s="88"/>
      <c r="F4" s="86" t="s">
        <v>38</v>
      </c>
      <c r="G4" s="87"/>
      <c r="H4" s="88"/>
      <c r="I4" s="86" t="s">
        <v>39</v>
      </c>
      <c r="J4" s="87"/>
      <c r="K4" s="88"/>
      <c r="L4" s="82" t="s">
        <v>40</v>
      </c>
      <c r="M4" s="82"/>
      <c r="N4" s="82"/>
    </row>
    <row r="5" spans="1:14" s="1" customFormat="1" ht="140.25" x14ac:dyDescent="0.25">
      <c r="A5" s="82"/>
      <c r="B5" s="85"/>
      <c r="C5" s="41" t="s">
        <v>5</v>
      </c>
      <c r="D5" s="41" t="s">
        <v>19</v>
      </c>
      <c r="E5" s="41" t="s">
        <v>7</v>
      </c>
      <c r="F5" s="41" t="s">
        <v>5</v>
      </c>
      <c r="G5" s="41" t="s">
        <v>19</v>
      </c>
      <c r="H5" s="41" t="s">
        <v>7</v>
      </c>
      <c r="I5" s="41" t="s">
        <v>5</v>
      </c>
      <c r="J5" s="41" t="s">
        <v>19</v>
      </c>
      <c r="K5" s="41" t="s">
        <v>7</v>
      </c>
      <c r="L5" s="41" t="s">
        <v>5</v>
      </c>
      <c r="M5" s="41" t="s">
        <v>19</v>
      </c>
      <c r="N5" s="41" t="s">
        <v>7</v>
      </c>
    </row>
    <row r="6" spans="1:14" s="1" customFormat="1" ht="12.75" x14ac:dyDescent="0.25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  <c r="I6" s="41">
        <v>9</v>
      </c>
      <c r="J6" s="41">
        <v>10</v>
      </c>
      <c r="K6" s="41">
        <v>11</v>
      </c>
      <c r="L6" s="41">
        <v>12</v>
      </c>
      <c r="M6" s="41">
        <v>13</v>
      </c>
      <c r="N6" s="41">
        <v>14</v>
      </c>
    </row>
    <row r="7" spans="1:14" s="5" customFormat="1" ht="57.75" customHeight="1" x14ac:dyDescent="0.2">
      <c r="A7" s="3" t="s">
        <v>13</v>
      </c>
      <c r="B7" s="47" t="s">
        <v>20</v>
      </c>
      <c r="C7" s="36">
        <v>489</v>
      </c>
      <c r="D7" s="36">
        <v>39298982</v>
      </c>
      <c r="E7" s="47">
        <v>0</v>
      </c>
      <c r="F7" s="36">
        <v>460</v>
      </c>
      <c r="G7" s="36">
        <v>41863446</v>
      </c>
      <c r="H7" s="47">
        <v>0</v>
      </c>
      <c r="I7" s="36">
        <v>460</v>
      </c>
      <c r="J7" s="36">
        <v>35822262</v>
      </c>
      <c r="K7" s="47">
        <v>0</v>
      </c>
      <c r="L7" s="36">
        <v>460</v>
      </c>
      <c r="M7" s="36">
        <v>37413262</v>
      </c>
      <c r="N7" s="47">
        <v>0</v>
      </c>
    </row>
    <row r="8" spans="1:14" s="5" customFormat="1" ht="57.75" customHeight="1" x14ac:dyDescent="0.2">
      <c r="A8" s="3" t="s">
        <v>14</v>
      </c>
      <c r="B8" s="47" t="s">
        <v>21</v>
      </c>
      <c r="C8" s="36">
        <v>1517</v>
      </c>
      <c r="D8" s="36">
        <v>95424886</v>
      </c>
      <c r="E8" s="47">
        <v>0</v>
      </c>
      <c r="F8" s="36">
        <v>1506</v>
      </c>
      <c r="G8" s="36">
        <v>95902833</v>
      </c>
      <c r="H8" s="47">
        <v>0</v>
      </c>
      <c r="I8" s="36">
        <v>1506</v>
      </c>
      <c r="J8" s="36">
        <v>76193416</v>
      </c>
      <c r="K8" s="47">
        <v>0</v>
      </c>
      <c r="L8" s="36">
        <v>1506</v>
      </c>
      <c r="M8" s="36">
        <v>76108416</v>
      </c>
      <c r="N8" s="47">
        <v>0</v>
      </c>
    </row>
    <row r="9" spans="1:14" s="5" customFormat="1" ht="57.75" customHeight="1" x14ac:dyDescent="0.2">
      <c r="A9" s="3" t="s">
        <v>43</v>
      </c>
      <c r="B9" s="47" t="s">
        <v>21</v>
      </c>
      <c r="C9" s="36">
        <f>C10+C11</f>
        <v>689</v>
      </c>
      <c r="D9" s="36">
        <f t="shared" ref="D9:N9" si="0">D10+D11</f>
        <v>11947979</v>
      </c>
      <c r="E9" s="36">
        <f t="shared" si="0"/>
        <v>0</v>
      </c>
      <c r="F9" s="36">
        <f t="shared" si="0"/>
        <v>689</v>
      </c>
      <c r="G9" s="36">
        <f t="shared" si="0"/>
        <v>13708602</v>
      </c>
      <c r="H9" s="36">
        <f t="shared" si="0"/>
        <v>0</v>
      </c>
      <c r="I9" s="36">
        <f t="shared" si="0"/>
        <v>689</v>
      </c>
      <c r="J9" s="36">
        <f t="shared" si="0"/>
        <v>12357100</v>
      </c>
      <c r="K9" s="36">
        <f t="shared" si="0"/>
        <v>0</v>
      </c>
      <c r="L9" s="36">
        <f t="shared" si="0"/>
        <v>689</v>
      </c>
      <c r="M9" s="36">
        <f t="shared" si="0"/>
        <v>12357100</v>
      </c>
      <c r="N9" s="36">
        <f t="shared" si="0"/>
        <v>0</v>
      </c>
    </row>
    <row r="10" spans="1:14" s="5" customFormat="1" ht="51" hidden="1" x14ac:dyDescent="0.2">
      <c r="A10" s="3" t="s">
        <v>33</v>
      </c>
      <c r="B10" s="47" t="s">
        <v>21</v>
      </c>
      <c r="C10" s="36">
        <v>279</v>
      </c>
      <c r="D10" s="36">
        <v>5861000</v>
      </c>
      <c r="E10" s="47">
        <v>0</v>
      </c>
      <c r="F10" s="36">
        <v>279</v>
      </c>
      <c r="G10" s="36">
        <v>7012900</v>
      </c>
      <c r="H10" s="47">
        <v>0</v>
      </c>
      <c r="I10" s="36">
        <v>279</v>
      </c>
      <c r="J10" s="36">
        <v>5998000</v>
      </c>
      <c r="K10" s="47">
        <v>0</v>
      </c>
      <c r="L10" s="36">
        <v>279</v>
      </c>
      <c r="M10" s="36">
        <v>5998000</v>
      </c>
      <c r="N10" s="47">
        <v>0</v>
      </c>
    </row>
    <row r="11" spans="1:14" s="5" customFormat="1" ht="51" hidden="1" x14ac:dyDescent="0.2">
      <c r="A11" s="3" t="s">
        <v>34</v>
      </c>
      <c r="B11" s="47" t="s">
        <v>21</v>
      </c>
      <c r="C11" s="47">
        <v>410</v>
      </c>
      <c r="D11" s="4">
        <v>6086979</v>
      </c>
      <c r="E11" s="47">
        <v>0</v>
      </c>
      <c r="F11" s="47">
        <v>410</v>
      </c>
      <c r="G11" s="4">
        <v>6695702</v>
      </c>
      <c r="H11" s="47">
        <v>0</v>
      </c>
      <c r="I11" s="47">
        <v>410</v>
      </c>
      <c r="J11" s="4">
        <v>6359100</v>
      </c>
      <c r="K11" s="47">
        <v>0</v>
      </c>
      <c r="L11" s="47">
        <v>410</v>
      </c>
      <c r="M11" s="4">
        <v>6359100</v>
      </c>
      <c r="N11" s="47">
        <v>0</v>
      </c>
    </row>
    <row r="12" spans="1:14" s="31" customFormat="1" ht="67.5" customHeight="1" x14ac:dyDescent="0.25">
      <c r="A12" s="28" t="s">
        <v>15</v>
      </c>
      <c r="B12" s="7" t="s">
        <v>24</v>
      </c>
      <c r="C12" s="33">
        <v>1312</v>
      </c>
      <c r="D12" s="33">
        <v>5306278</v>
      </c>
      <c r="E12" s="33">
        <v>0</v>
      </c>
      <c r="F12" s="33">
        <v>1312</v>
      </c>
      <c r="G12" s="34">
        <v>5825910.4800000004</v>
      </c>
      <c r="H12" s="33">
        <v>0</v>
      </c>
      <c r="I12" s="33">
        <v>1312</v>
      </c>
      <c r="J12" s="34">
        <v>4959760.4800000004</v>
      </c>
      <c r="K12" s="33">
        <v>0</v>
      </c>
      <c r="L12" s="33">
        <v>1312</v>
      </c>
      <c r="M12" s="34">
        <v>4959760.4800000004</v>
      </c>
      <c r="N12" s="52">
        <v>0</v>
      </c>
    </row>
    <row r="13" spans="1:14" s="31" customFormat="1" ht="44.25" customHeight="1" x14ac:dyDescent="0.25">
      <c r="A13" s="28" t="s">
        <v>44</v>
      </c>
      <c r="B13" s="33" t="s">
        <v>45</v>
      </c>
      <c r="C13" s="33">
        <v>2864</v>
      </c>
      <c r="D13" s="33">
        <v>5797992</v>
      </c>
      <c r="E13" s="33">
        <v>0</v>
      </c>
      <c r="F13" s="33">
        <v>3070</v>
      </c>
      <c r="G13" s="34">
        <v>6339689.5199999996</v>
      </c>
      <c r="H13" s="33">
        <v>0</v>
      </c>
      <c r="I13" s="33">
        <v>3070</v>
      </c>
      <c r="J13" s="34">
        <v>5408039.5199999996</v>
      </c>
      <c r="K13" s="33">
        <v>0</v>
      </c>
      <c r="L13" s="33">
        <v>3070</v>
      </c>
      <c r="M13" s="34">
        <v>5408039.5199999996</v>
      </c>
      <c r="N13" s="52">
        <v>0</v>
      </c>
    </row>
    <row r="14" spans="1:14" s="9" customFormat="1" ht="43.5" customHeight="1" x14ac:dyDescent="0.2">
      <c r="A14" s="6" t="s">
        <v>23</v>
      </c>
      <c r="B14" s="7" t="s">
        <v>24</v>
      </c>
      <c r="C14" s="7">
        <v>75065</v>
      </c>
      <c r="D14" s="8">
        <v>7256700</v>
      </c>
      <c r="E14" s="7">
        <v>0</v>
      </c>
      <c r="F14" s="7">
        <v>77000</v>
      </c>
      <c r="G14" s="8">
        <v>7943400</v>
      </c>
      <c r="H14" s="7">
        <v>0</v>
      </c>
      <c r="I14" s="7">
        <v>79000</v>
      </c>
      <c r="J14" s="7">
        <v>7000100</v>
      </c>
      <c r="K14" s="7">
        <v>0</v>
      </c>
      <c r="L14" s="7">
        <v>80000</v>
      </c>
      <c r="M14" s="7">
        <v>7055900</v>
      </c>
      <c r="N14" s="27">
        <v>0</v>
      </c>
    </row>
    <row r="15" spans="1:14" x14ac:dyDescent="0.25">
      <c r="F15" s="40"/>
      <c r="G15" s="40"/>
      <c r="H15" s="40"/>
      <c r="I15" s="40"/>
    </row>
    <row r="16" spans="1:14" x14ac:dyDescent="0.25">
      <c r="F16" s="40"/>
      <c r="G16" s="40"/>
      <c r="H16" s="40"/>
      <c r="I16" s="40"/>
    </row>
    <row r="17" spans="6:9" x14ac:dyDescent="0.25">
      <c r="F17" s="40"/>
      <c r="G17" s="40"/>
      <c r="H17" s="40"/>
      <c r="I17" s="40"/>
    </row>
  </sheetData>
  <mergeCells count="7">
    <mergeCell ref="A2:N2"/>
    <mergeCell ref="A4:A5"/>
    <mergeCell ref="B4:B5"/>
    <mergeCell ref="C4:E4"/>
    <mergeCell ref="F4:H4"/>
    <mergeCell ref="I4:K4"/>
    <mergeCell ref="L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U15"/>
  <sheetViews>
    <sheetView workbookViewId="0">
      <selection activeCell="D8" sqref="D8"/>
    </sheetView>
  </sheetViews>
  <sheetFormatPr defaultRowHeight="15" x14ac:dyDescent="0.25"/>
  <cols>
    <col min="1" max="1" width="27" style="22" customWidth="1"/>
    <col min="2" max="2" width="6.85546875" style="22" hidden="1" customWidth="1"/>
    <col min="3" max="3" width="9.140625" style="22" hidden="1" customWidth="1"/>
    <col min="4" max="4" width="10.5703125" style="22" hidden="1" customWidth="1"/>
    <col min="5" max="5" width="6" style="22" hidden="1" customWidth="1"/>
    <col min="6" max="6" width="6" style="22" customWidth="1"/>
    <col min="7" max="8" width="9.140625" style="22" customWidth="1"/>
    <col min="9" max="9" width="6" style="22" customWidth="1"/>
    <col min="10" max="10" width="6.42578125" style="22" customWidth="1"/>
    <col min="11" max="12" width="9.140625" style="22"/>
    <col min="13" max="13" width="6.42578125" style="22" hidden="1" customWidth="1"/>
    <col min="14" max="14" width="6.140625" style="22" customWidth="1"/>
    <col min="15" max="16" width="9.140625" style="22"/>
    <col min="17" max="17" width="6.7109375" style="22" hidden="1" customWidth="1"/>
    <col min="18" max="18" width="6.140625" style="22" customWidth="1"/>
    <col min="19" max="20" width="9.140625" style="22"/>
    <col min="21" max="21" width="6.28515625" style="22" customWidth="1"/>
    <col min="22" max="16384" width="9.140625" style="22"/>
  </cols>
  <sheetData>
    <row r="2" spans="1:21" s="49" customFormat="1" ht="24.75" customHeight="1" x14ac:dyDescent="0.25">
      <c r="A2" s="80" t="s">
        <v>50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1" s="49" customFormat="1" ht="12.75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21" s="49" customFormat="1" ht="37.5" customHeight="1" x14ac:dyDescent="0.25">
      <c r="A4" s="82" t="s">
        <v>0</v>
      </c>
      <c r="B4" s="81" t="s">
        <v>31</v>
      </c>
      <c r="C4" s="81"/>
      <c r="D4" s="81"/>
      <c r="E4" s="81"/>
      <c r="F4" s="82" t="s">
        <v>49</v>
      </c>
      <c r="G4" s="82"/>
      <c r="H4" s="82"/>
      <c r="I4" s="82"/>
      <c r="J4" s="82" t="s">
        <v>48</v>
      </c>
      <c r="K4" s="82"/>
      <c r="L4" s="82"/>
      <c r="M4" s="82"/>
      <c r="N4" s="82" t="s">
        <v>47</v>
      </c>
      <c r="O4" s="82"/>
      <c r="P4" s="82"/>
      <c r="Q4" s="82"/>
      <c r="R4" s="82" t="s">
        <v>46</v>
      </c>
      <c r="S4" s="82"/>
      <c r="T4" s="82"/>
      <c r="U4" s="82"/>
    </row>
    <row r="5" spans="1:21" s="16" customFormat="1" ht="189" customHeight="1" x14ac:dyDescent="0.25">
      <c r="A5" s="82"/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2</v>
      </c>
      <c r="H5" s="15" t="s">
        <v>6</v>
      </c>
      <c r="I5" s="15" t="s">
        <v>7</v>
      </c>
      <c r="J5" s="15" t="s">
        <v>5</v>
      </c>
      <c r="K5" s="15" t="s">
        <v>2</v>
      </c>
      <c r="L5" s="15" t="s">
        <v>8</v>
      </c>
      <c r="M5" s="15" t="s">
        <v>7</v>
      </c>
      <c r="N5" s="15" t="s">
        <v>5</v>
      </c>
      <c r="O5" s="15" t="s">
        <v>2</v>
      </c>
      <c r="P5" s="15" t="s">
        <v>8</v>
      </c>
      <c r="Q5" s="15" t="s">
        <v>7</v>
      </c>
      <c r="R5" s="15" t="s">
        <v>5</v>
      </c>
      <c r="S5" s="15" t="s">
        <v>2</v>
      </c>
      <c r="T5" s="15" t="s">
        <v>8</v>
      </c>
      <c r="U5" s="15" t="s">
        <v>7</v>
      </c>
    </row>
    <row r="6" spans="1:21" s="49" customFormat="1" ht="12.75" x14ac:dyDescent="0.25">
      <c r="A6" s="23"/>
      <c r="B6" s="50">
        <v>1</v>
      </c>
      <c r="C6" s="50">
        <v>2</v>
      </c>
      <c r="D6" s="50">
        <v>3</v>
      </c>
      <c r="E6" s="50">
        <v>4</v>
      </c>
      <c r="F6" s="50">
        <v>5</v>
      </c>
      <c r="G6" s="50">
        <v>6</v>
      </c>
      <c r="H6" s="23" t="s">
        <v>9</v>
      </c>
      <c r="I6" s="23">
        <v>8</v>
      </c>
      <c r="J6" s="50">
        <v>9</v>
      </c>
      <c r="K6" s="50">
        <v>10</v>
      </c>
      <c r="L6" s="23" t="s">
        <v>10</v>
      </c>
      <c r="M6" s="23">
        <v>12</v>
      </c>
      <c r="N6" s="50">
        <v>13</v>
      </c>
      <c r="O6" s="50">
        <v>14</v>
      </c>
      <c r="P6" s="23" t="s">
        <v>11</v>
      </c>
      <c r="Q6" s="23">
        <v>16</v>
      </c>
      <c r="R6" s="50">
        <v>17</v>
      </c>
      <c r="S6" s="50">
        <v>18</v>
      </c>
      <c r="T6" s="23" t="s">
        <v>12</v>
      </c>
      <c r="U6" s="23">
        <v>20</v>
      </c>
    </row>
    <row r="7" spans="1:21" s="49" customFormat="1" ht="51.75" customHeight="1" x14ac:dyDescent="0.25">
      <c r="A7" s="17" t="s">
        <v>13</v>
      </c>
      <c r="B7" s="50">
        <v>563</v>
      </c>
      <c r="C7" s="18">
        <v>50494.5861</v>
      </c>
      <c r="D7" s="19">
        <f t="shared" ref="D7:D8" si="0">B7*C7</f>
        <v>28428451.974300001</v>
      </c>
      <c r="E7" s="19">
        <v>0</v>
      </c>
      <c r="F7" s="36"/>
      <c r="G7" s="43"/>
      <c r="H7" s="19">
        <f>F7*G7</f>
        <v>0</v>
      </c>
      <c r="I7" s="23">
        <v>0</v>
      </c>
      <c r="J7" s="36"/>
      <c r="K7" s="43"/>
      <c r="L7" s="19">
        <f>J7*K7</f>
        <v>0</v>
      </c>
      <c r="M7" s="23">
        <v>0</v>
      </c>
      <c r="N7" s="36"/>
      <c r="O7" s="43"/>
      <c r="P7" s="19">
        <f>N7*O7</f>
        <v>0</v>
      </c>
      <c r="Q7" s="23">
        <v>0</v>
      </c>
      <c r="R7" s="36"/>
      <c r="S7" s="43"/>
      <c r="T7" s="19">
        <f>R7*S7</f>
        <v>0</v>
      </c>
      <c r="U7" s="23">
        <v>0</v>
      </c>
    </row>
    <row r="8" spans="1:21" s="49" customFormat="1" ht="51.75" customHeight="1" x14ac:dyDescent="0.25">
      <c r="A8" s="17" t="s">
        <v>14</v>
      </c>
      <c r="B8" s="50">
        <v>1607</v>
      </c>
      <c r="C8" s="18">
        <v>38868.716200000003</v>
      </c>
      <c r="D8" s="19">
        <f t="shared" si="0"/>
        <v>62462026.933400005</v>
      </c>
      <c r="E8" s="19">
        <v>0</v>
      </c>
      <c r="F8" s="36"/>
      <c r="G8" s="43"/>
      <c r="H8" s="19">
        <f t="shared" ref="H8" si="1">F8*G8</f>
        <v>0</v>
      </c>
      <c r="I8" s="23">
        <v>0</v>
      </c>
      <c r="J8" s="36"/>
      <c r="K8" s="43"/>
      <c r="L8" s="19">
        <f t="shared" ref="L8" si="2">J8*K8</f>
        <v>0</v>
      </c>
      <c r="M8" s="23">
        <v>0</v>
      </c>
      <c r="N8" s="36"/>
      <c r="O8" s="43"/>
      <c r="P8" s="19">
        <f t="shared" ref="P8" si="3">N8*O8</f>
        <v>0</v>
      </c>
      <c r="Q8" s="23">
        <v>0</v>
      </c>
      <c r="R8" s="36"/>
      <c r="S8" s="43"/>
      <c r="T8" s="19">
        <f t="shared" ref="T8" si="4">R8*S8</f>
        <v>0</v>
      </c>
      <c r="U8" s="23">
        <v>0</v>
      </c>
    </row>
    <row r="9" spans="1:21" s="49" customFormat="1" ht="51.75" customHeight="1" x14ac:dyDescent="0.25">
      <c r="A9" s="17" t="s">
        <v>42</v>
      </c>
      <c r="B9" s="50">
        <v>228</v>
      </c>
      <c r="C9" s="18">
        <v>14984.4928</v>
      </c>
      <c r="D9" s="19">
        <f>B9*C9</f>
        <v>3416464.3583999998</v>
      </c>
      <c r="E9" s="19">
        <v>0</v>
      </c>
      <c r="F9" s="36"/>
      <c r="G9" s="43"/>
      <c r="H9" s="19">
        <f>H10+H11</f>
        <v>0</v>
      </c>
      <c r="I9" s="23">
        <v>0</v>
      </c>
      <c r="J9" s="36"/>
      <c r="K9" s="43"/>
      <c r="L9" s="19">
        <f>L10+L11</f>
        <v>0</v>
      </c>
      <c r="M9" s="23">
        <v>0</v>
      </c>
      <c r="N9" s="36"/>
      <c r="O9" s="43"/>
      <c r="P9" s="19">
        <f>P10+P11</f>
        <v>0</v>
      </c>
      <c r="Q9" s="23">
        <v>0</v>
      </c>
      <c r="R9" s="36"/>
      <c r="S9" s="43"/>
      <c r="T9" s="19">
        <f>T10+T11</f>
        <v>0</v>
      </c>
      <c r="U9" s="23">
        <v>0</v>
      </c>
    </row>
    <row r="10" spans="1:21" s="49" customFormat="1" ht="48" x14ac:dyDescent="0.25">
      <c r="A10" s="17" t="s">
        <v>29</v>
      </c>
      <c r="B10" s="50">
        <v>228</v>
      </c>
      <c r="C10" s="18">
        <v>14984.4928</v>
      </c>
      <c r="D10" s="19">
        <f>B10*C10</f>
        <v>3416464.3583999998</v>
      </c>
      <c r="E10" s="19">
        <v>0</v>
      </c>
      <c r="F10" s="36"/>
      <c r="G10" s="43"/>
      <c r="H10" s="19">
        <f t="shared" ref="H10:H11" si="5">F10*G10</f>
        <v>0</v>
      </c>
      <c r="I10" s="23">
        <v>0</v>
      </c>
      <c r="J10" s="36"/>
      <c r="K10" s="43"/>
      <c r="L10" s="19">
        <f t="shared" ref="L10:L11" si="6">J10*K10</f>
        <v>0</v>
      </c>
      <c r="M10" s="23">
        <v>0</v>
      </c>
      <c r="N10" s="36"/>
      <c r="O10" s="43"/>
      <c r="P10" s="19">
        <f t="shared" ref="P10:P11" si="7">N10*O10</f>
        <v>0</v>
      </c>
      <c r="Q10" s="23">
        <v>0</v>
      </c>
      <c r="R10" s="36"/>
      <c r="S10" s="43"/>
      <c r="T10" s="19">
        <f t="shared" ref="T10:T11" si="8">R10*S10</f>
        <v>0</v>
      </c>
      <c r="U10" s="23">
        <v>0</v>
      </c>
    </row>
    <row r="11" spans="1:21" s="49" customFormat="1" ht="48" x14ac:dyDescent="0.25">
      <c r="A11" s="17" t="s">
        <v>30</v>
      </c>
      <c r="B11" s="50">
        <v>409</v>
      </c>
      <c r="C11" s="18">
        <v>11043.025299999999</v>
      </c>
      <c r="D11" s="19">
        <f>B11*C11</f>
        <v>4516597.3476999998</v>
      </c>
      <c r="E11" s="19">
        <v>0</v>
      </c>
      <c r="F11" s="33"/>
      <c r="G11" s="34"/>
      <c r="H11" s="19">
        <f t="shared" si="5"/>
        <v>0</v>
      </c>
      <c r="I11" s="35">
        <v>0</v>
      </c>
      <c r="J11" s="33"/>
      <c r="K11" s="46"/>
      <c r="L11" s="19">
        <f t="shared" si="6"/>
        <v>0</v>
      </c>
      <c r="M11" s="35">
        <v>0</v>
      </c>
      <c r="N11" s="33"/>
      <c r="O11" s="34"/>
      <c r="P11" s="19">
        <f t="shared" si="7"/>
        <v>0</v>
      </c>
      <c r="Q11" s="35">
        <v>0</v>
      </c>
      <c r="R11" s="35"/>
      <c r="S11" s="34"/>
      <c r="T11" s="19">
        <f t="shared" si="8"/>
        <v>0</v>
      </c>
      <c r="U11" s="23">
        <v>0</v>
      </c>
    </row>
    <row r="12" spans="1:21" s="37" customFormat="1" ht="51.75" customHeight="1" x14ac:dyDescent="0.25">
      <c r="A12" s="32" t="s">
        <v>15</v>
      </c>
      <c r="B12" s="33">
        <v>3075</v>
      </c>
      <c r="C12" s="34">
        <f>D12/B12</f>
        <v>3516.6666666666665</v>
      </c>
      <c r="D12" s="35">
        <v>10813750</v>
      </c>
      <c r="E12" s="33">
        <v>0</v>
      </c>
      <c r="F12" s="33"/>
      <c r="G12" s="34"/>
      <c r="H12" s="19">
        <f t="shared" ref="H12:H14" si="9">F12*G12</f>
        <v>0</v>
      </c>
      <c r="I12" s="35">
        <v>0</v>
      </c>
      <c r="J12" s="33"/>
      <c r="K12" s="34"/>
      <c r="L12" s="19">
        <f t="shared" ref="L12:L14" si="10">J12*K12</f>
        <v>0</v>
      </c>
      <c r="M12" s="35">
        <v>0</v>
      </c>
      <c r="N12" s="33"/>
      <c r="O12" s="34"/>
      <c r="P12" s="19">
        <f t="shared" ref="P12:P14" si="11">N12*O12</f>
        <v>0</v>
      </c>
      <c r="Q12" s="35">
        <v>0</v>
      </c>
      <c r="R12" s="35"/>
      <c r="S12" s="34"/>
      <c r="T12" s="19">
        <f t="shared" ref="T12:T14" si="12">R12*S12</f>
        <v>0</v>
      </c>
      <c r="U12" s="35">
        <v>0</v>
      </c>
    </row>
    <row r="13" spans="1:21" s="37" customFormat="1" ht="51.75" customHeight="1" x14ac:dyDescent="0.25">
      <c r="A13" s="32" t="s">
        <v>44</v>
      </c>
      <c r="B13" s="33">
        <v>3075</v>
      </c>
      <c r="C13" s="34">
        <f>D13/B13</f>
        <v>3516.6666666666665</v>
      </c>
      <c r="D13" s="35">
        <v>10813750</v>
      </c>
      <c r="E13" s="33">
        <v>0</v>
      </c>
      <c r="F13" s="33"/>
      <c r="G13" s="34"/>
      <c r="H13" s="19">
        <f t="shared" si="9"/>
        <v>0</v>
      </c>
      <c r="I13" s="35">
        <v>0</v>
      </c>
      <c r="J13" s="33"/>
      <c r="K13" s="34"/>
      <c r="L13" s="19">
        <f t="shared" si="10"/>
        <v>0</v>
      </c>
      <c r="M13" s="35">
        <v>0</v>
      </c>
      <c r="N13" s="33"/>
      <c r="O13" s="34"/>
      <c r="P13" s="19">
        <f t="shared" si="11"/>
        <v>0</v>
      </c>
      <c r="Q13" s="35">
        <v>0</v>
      </c>
      <c r="R13" s="35"/>
      <c r="S13" s="34"/>
      <c r="T13" s="19">
        <f t="shared" si="12"/>
        <v>0</v>
      </c>
      <c r="U13" s="35">
        <v>0</v>
      </c>
    </row>
    <row r="14" spans="1:21" s="49" customFormat="1" ht="51.75" customHeight="1" x14ac:dyDescent="0.25">
      <c r="A14" s="17" t="s">
        <v>16</v>
      </c>
      <c r="B14" s="50">
        <v>72169</v>
      </c>
      <c r="C14" s="20">
        <f>D14/B14</f>
        <v>93.063711565907795</v>
      </c>
      <c r="D14" s="20">
        <v>6716315</v>
      </c>
      <c r="E14" s="50">
        <v>0</v>
      </c>
      <c r="F14" s="50"/>
      <c r="G14" s="20"/>
      <c r="H14" s="19">
        <f t="shared" si="9"/>
        <v>0</v>
      </c>
      <c r="I14" s="23">
        <v>0</v>
      </c>
      <c r="J14" s="50"/>
      <c r="K14" s="20"/>
      <c r="L14" s="19">
        <f t="shared" si="10"/>
        <v>0</v>
      </c>
      <c r="M14" s="23">
        <v>0</v>
      </c>
      <c r="N14" s="50"/>
      <c r="O14" s="20"/>
      <c r="P14" s="19">
        <f t="shared" si="11"/>
        <v>0</v>
      </c>
      <c r="Q14" s="23">
        <v>0</v>
      </c>
      <c r="R14" s="26"/>
      <c r="S14" s="21"/>
      <c r="T14" s="19">
        <f t="shared" si="12"/>
        <v>0</v>
      </c>
      <c r="U14" s="23">
        <v>0</v>
      </c>
    </row>
    <row r="15" spans="1:21" x14ac:dyDescent="0.25">
      <c r="F15" s="48"/>
      <c r="G15" s="49"/>
      <c r="H15" s="48"/>
      <c r="I15" s="49"/>
      <c r="J15" s="48"/>
      <c r="K15" s="49"/>
      <c r="L15" s="48"/>
      <c r="N15" s="48"/>
      <c r="O15" s="49"/>
      <c r="P15" s="48"/>
      <c r="R15" s="48"/>
      <c r="S15" s="49"/>
      <c r="T15" s="48"/>
    </row>
  </sheetData>
  <mergeCells count="7">
    <mergeCell ref="A2:U2"/>
    <mergeCell ref="A4:A5"/>
    <mergeCell ref="B4:E4"/>
    <mergeCell ref="F4:I4"/>
    <mergeCell ref="J4:M4"/>
    <mergeCell ref="N4:Q4"/>
    <mergeCell ref="R4:U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N26"/>
  <sheetViews>
    <sheetView tabSelected="1" workbookViewId="0">
      <selection activeCell="F6" sqref="F6"/>
    </sheetView>
  </sheetViews>
  <sheetFormatPr defaultRowHeight="15" x14ac:dyDescent="0.25"/>
  <cols>
    <col min="1" max="1" width="28.85546875" style="10" customWidth="1"/>
    <col min="2" max="2" width="12.42578125" style="10" customWidth="1"/>
    <col min="3" max="3" width="9.140625" style="10"/>
    <col min="4" max="4" width="14.5703125" style="10" customWidth="1"/>
    <col min="5" max="6" width="9.140625" style="10"/>
    <col min="7" max="7" width="14.42578125" style="10" customWidth="1"/>
    <col min="8" max="8" width="9.140625" style="10"/>
    <col min="9" max="9" width="9.85546875" style="10" customWidth="1"/>
    <col min="10" max="10" width="15.85546875" style="10" customWidth="1"/>
    <col min="11" max="12" width="9.140625" style="10"/>
    <col min="13" max="13" width="13.140625" style="10" bestFit="1" customWidth="1"/>
    <col min="14" max="16384" width="9.140625" style="10"/>
  </cols>
  <sheetData>
    <row r="2" spans="1:14" s="1" customFormat="1" ht="27.75" customHeight="1" x14ac:dyDescent="0.25">
      <c r="A2" s="83" t="s">
        <v>51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1" customFormat="1" ht="12.75" x14ac:dyDescent="0.25"/>
    <row r="4" spans="1:14" s="1" customFormat="1" ht="28.5" customHeight="1" x14ac:dyDescent="0.25">
      <c r="A4" s="82" t="s">
        <v>17</v>
      </c>
      <c r="B4" s="84" t="s">
        <v>18</v>
      </c>
      <c r="C4" s="86" t="s">
        <v>67</v>
      </c>
      <c r="D4" s="87"/>
      <c r="E4" s="88"/>
      <c r="F4" s="86" t="s">
        <v>68</v>
      </c>
      <c r="G4" s="87"/>
      <c r="H4" s="88"/>
      <c r="I4" s="86" t="s">
        <v>69</v>
      </c>
      <c r="J4" s="87"/>
      <c r="K4" s="88"/>
      <c r="L4" s="82" t="s">
        <v>70</v>
      </c>
      <c r="M4" s="82"/>
      <c r="N4" s="82"/>
    </row>
    <row r="5" spans="1:14" s="1" customFormat="1" ht="140.25" x14ac:dyDescent="0.25">
      <c r="A5" s="82"/>
      <c r="B5" s="85"/>
      <c r="C5" s="51" t="s">
        <v>5</v>
      </c>
      <c r="D5" s="51" t="s">
        <v>19</v>
      </c>
      <c r="E5" s="51" t="s">
        <v>7</v>
      </c>
      <c r="F5" s="51" t="s">
        <v>5</v>
      </c>
      <c r="G5" s="51" t="s">
        <v>19</v>
      </c>
      <c r="H5" s="51" t="s">
        <v>7</v>
      </c>
      <c r="I5" s="51" t="s">
        <v>5</v>
      </c>
      <c r="J5" s="51" t="s">
        <v>19</v>
      </c>
      <c r="K5" s="51" t="s">
        <v>7</v>
      </c>
      <c r="L5" s="51" t="s">
        <v>5</v>
      </c>
      <c r="M5" s="51" t="s">
        <v>19</v>
      </c>
      <c r="N5" s="51" t="s">
        <v>7</v>
      </c>
    </row>
    <row r="6" spans="1:14" s="1" customFormat="1" ht="12.75" x14ac:dyDescent="0.25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  <c r="I6" s="51">
        <v>9</v>
      </c>
      <c r="J6" s="51">
        <v>10</v>
      </c>
      <c r="K6" s="51">
        <v>11</v>
      </c>
      <c r="L6" s="51">
        <v>12</v>
      </c>
      <c r="M6" s="51">
        <v>13</v>
      </c>
      <c r="N6" s="51">
        <v>14</v>
      </c>
    </row>
    <row r="7" spans="1:14" s="5" customFormat="1" ht="77.25" customHeight="1" x14ac:dyDescent="0.2">
      <c r="A7" s="53" t="s">
        <v>52</v>
      </c>
      <c r="B7" s="28" t="s">
        <v>63</v>
      </c>
      <c r="C7" s="71">
        <v>16363</v>
      </c>
      <c r="D7" s="59">
        <v>5538850</v>
      </c>
      <c r="E7" s="8">
        <v>0</v>
      </c>
      <c r="F7" s="71">
        <v>16000</v>
      </c>
      <c r="G7" s="60">
        <v>6781273</v>
      </c>
      <c r="H7" s="8">
        <v>0</v>
      </c>
      <c r="I7" s="71">
        <v>16000</v>
      </c>
      <c r="J7" s="60">
        <v>6781273</v>
      </c>
      <c r="K7" s="72">
        <v>0</v>
      </c>
      <c r="L7" s="71">
        <v>16000</v>
      </c>
      <c r="M7" s="60">
        <v>6781273</v>
      </c>
      <c r="N7" s="8">
        <v>0</v>
      </c>
    </row>
    <row r="8" spans="1:14" s="9" customFormat="1" ht="63.75" customHeight="1" x14ac:dyDescent="0.2">
      <c r="A8" s="54" t="s">
        <v>53</v>
      </c>
      <c r="B8" s="54" t="s">
        <v>64</v>
      </c>
      <c r="C8" s="71">
        <v>16690</v>
      </c>
      <c r="D8" s="59">
        <v>8621477</v>
      </c>
      <c r="E8" s="8">
        <v>0</v>
      </c>
      <c r="F8" s="71">
        <v>15846</v>
      </c>
      <c r="G8" s="60">
        <v>9760550</v>
      </c>
      <c r="H8" s="8">
        <v>0</v>
      </c>
      <c r="I8" s="71">
        <v>15846</v>
      </c>
      <c r="J8" s="60">
        <v>9760550</v>
      </c>
      <c r="K8" s="72">
        <v>0</v>
      </c>
      <c r="L8" s="71">
        <v>15846</v>
      </c>
      <c r="M8" s="60">
        <v>9760550</v>
      </c>
      <c r="N8" s="8">
        <v>0</v>
      </c>
    </row>
    <row r="9" spans="1:14" s="5" customFormat="1" ht="57.75" customHeight="1" x14ac:dyDescent="0.2">
      <c r="A9" s="54" t="s">
        <v>54</v>
      </c>
      <c r="B9" s="57" t="s">
        <v>65</v>
      </c>
      <c r="C9" s="71">
        <v>264</v>
      </c>
      <c r="D9" s="59">
        <v>38337370</v>
      </c>
      <c r="E9" s="8">
        <v>0</v>
      </c>
      <c r="F9" s="71">
        <v>249</v>
      </c>
      <c r="G9" s="60">
        <v>35547216</v>
      </c>
      <c r="H9" s="8">
        <v>0</v>
      </c>
      <c r="I9" s="71">
        <v>227</v>
      </c>
      <c r="J9" s="60">
        <v>35547216</v>
      </c>
      <c r="K9" s="72">
        <v>0</v>
      </c>
      <c r="L9" s="71">
        <v>227</v>
      </c>
      <c r="M9" s="60">
        <v>35547216</v>
      </c>
      <c r="N9" s="8">
        <v>0</v>
      </c>
    </row>
    <row r="10" spans="1:14" s="5" customFormat="1" ht="38.25" hidden="1" customHeight="1" x14ac:dyDescent="0.2">
      <c r="A10" s="28" t="s">
        <v>55</v>
      </c>
      <c r="B10" s="57" t="s">
        <v>64</v>
      </c>
      <c r="C10" s="62">
        <v>279</v>
      </c>
      <c r="D10" s="63">
        <v>7100740</v>
      </c>
      <c r="E10" s="65">
        <v>0</v>
      </c>
      <c r="F10" s="62">
        <v>279</v>
      </c>
      <c r="G10" s="64">
        <v>7050990</v>
      </c>
      <c r="H10" s="65">
        <v>0</v>
      </c>
      <c r="I10" s="62">
        <v>279</v>
      </c>
      <c r="J10" s="64">
        <v>5885200</v>
      </c>
      <c r="K10" s="65">
        <v>0</v>
      </c>
      <c r="L10" s="62">
        <v>279</v>
      </c>
      <c r="M10" s="64">
        <v>5885200</v>
      </c>
      <c r="N10" s="65">
        <v>0</v>
      </c>
    </row>
    <row r="11" spans="1:14" s="5" customFormat="1" ht="51" hidden="1" customHeight="1" x14ac:dyDescent="0.2">
      <c r="A11" s="28" t="s">
        <v>56</v>
      </c>
      <c r="B11" s="57" t="s">
        <v>65</v>
      </c>
      <c r="C11" s="62">
        <v>431</v>
      </c>
      <c r="D11" s="63">
        <v>7198170</v>
      </c>
      <c r="E11" s="65">
        <v>0</v>
      </c>
      <c r="F11" s="62">
        <v>431</v>
      </c>
      <c r="G11" s="64">
        <v>8188000</v>
      </c>
      <c r="H11" s="65">
        <v>0</v>
      </c>
      <c r="I11" s="62">
        <v>431</v>
      </c>
      <c r="J11" s="64">
        <v>7522200</v>
      </c>
      <c r="K11" s="65">
        <v>0</v>
      </c>
      <c r="L11" s="62">
        <v>431</v>
      </c>
      <c r="M11" s="64">
        <v>7522200</v>
      </c>
      <c r="N11" s="65">
        <v>0</v>
      </c>
    </row>
    <row r="12" spans="1:14" s="5" customFormat="1" ht="38.25" x14ac:dyDescent="0.2">
      <c r="A12" s="28" t="s">
        <v>55</v>
      </c>
      <c r="B12" s="28" t="s">
        <v>64</v>
      </c>
      <c r="C12" s="71">
        <v>62857</v>
      </c>
      <c r="D12" s="59">
        <v>2587755.23</v>
      </c>
      <c r="E12" s="8">
        <v>0</v>
      </c>
      <c r="F12" s="71">
        <v>62857</v>
      </c>
      <c r="G12" s="60">
        <v>2768883.83</v>
      </c>
      <c r="H12" s="8">
        <v>0</v>
      </c>
      <c r="I12" s="71">
        <v>62857</v>
      </c>
      <c r="J12" s="60">
        <v>2768883.83</v>
      </c>
      <c r="K12" s="72">
        <v>0</v>
      </c>
      <c r="L12" s="71">
        <v>62857</v>
      </c>
      <c r="M12" s="60">
        <v>2768883.83</v>
      </c>
      <c r="N12" s="8">
        <v>0</v>
      </c>
    </row>
    <row r="13" spans="1:14" s="5" customFormat="1" ht="51" x14ac:dyDescent="0.2">
      <c r="A13" s="28" t="s">
        <v>56</v>
      </c>
      <c r="B13" s="57" t="s">
        <v>65</v>
      </c>
      <c r="C13" s="71">
        <v>10</v>
      </c>
      <c r="D13" s="59">
        <v>6100321.8200000003</v>
      </c>
      <c r="E13" s="8">
        <v>0</v>
      </c>
      <c r="F13" s="71">
        <v>9</v>
      </c>
      <c r="G13" s="60">
        <v>6172470</v>
      </c>
      <c r="H13" s="8">
        <v>0</v>
      </c>
      <c r="I13" s="71">
        <v>8</v>
      </c>
      <c r="J13" s="60">
        <v>5486641</v>
      </c>
      <c r="K13" s="72">
        <v>0</v>
      </c>
      <c r="L13" s="71">
        <v>7</v>
      </c>
      <c r="M13" s="60">
        <v>4755090</v>
      </c>
      <c r="N13" s="8">
        <v>0</v>
      </c>
    </row>
    <row r="14" spans="1:14" s="31" customFormat="1" ht="67.5" customHeight="1" x14ac:dyDescent="0.25">
      <c r="A14" s="28" t="s">
        <v>57</v>
      </c>
      <c r="B14" s="57" t="s">
        <v>65</v>
      </c>
      <c r="C14" s="71">
        <v>1184</v>
      </c>
      <c r="D14" s="59">
        <v>154171833.81999999</v>
      </c>
      <c r="E14" s="8">
        <v>0</v>
      </c>
      <c r="F14" s="71">
        <v>1154</v>
      </c>
      <c r="G14" s="60">
        <v>147679131</v>
      </c>
      <c r="H14" s="8">
        <v>0</v>
      </c>
      <c r="I14" s="71">
        <v>1084</v>
      </c>
      <c r="J14" s="60">
        <v>144100127.80000001</v>
      </c>
      <c r="K14" s="72">
        <v>0</v>
      </c>
      <c r="L14" s="71">
        <v>1084</v>
      </c>
      <c r="M14" s="60">
        <v>148924606</v>
      </c>
      <c r="N14" s="8">
        <v>0</v>
      </c>
    </row>
    <row r="15" spans="1:14" s="31" customFormat="1" ht="44.25" customHeight="1" x14ac:dyDescent="0.25">
      <c r="A15" s="28" t="s">
        <v>58</v>
      </c>
      <c r="B15" s="57" t="s">
        <v>65</v>
      </c>
      <c r="C15" s="71">
        <v>610</v>
      </c>
      <c r="D15" s="66">
        <v>4312226</v>
      </c>
      <c r="E15" s="8">
        <v>0</v>
      </c>
      <c r="F15" s="71">
        <v>559</v>
      </c>
      <c r="G15" s="60">
        <v>3814943</v>
      </c>
      <c r="H15" s="8">
        <v>0</v>
      </c>
      <c r="I15" s="71">
        <v>559</v>
      </c>
      <c r="J15" s="60">
        <v>3814943</v>
      </c>
      <c r="K15" s="72">
        <v>0</v>
      </c>
      <c r="L15" s="71">
        <v>559</v>
      </c>
      <c r="M15" s="60">
        <v>3814943</v>
      </c>
      <c r="N15" s="8">
        <v>0</v>
      </c>
    </row>
    <row r="16" spans="1:14" s="9" customFormat="1" ht="43.5" customHeight="1" x14ac:dyDescent="0.2">
      <c r="A16" s="28" t="s">
        <v>59</v>
      </c>
      <c r="B16" s="57" t="s">
        <v>64</v>
      </c>
      <c r="C16" s="71">
        <v>46020</v>
      </c>
      <c r="D16" s="66">
        <v>1825909</v>
      </c>
      <c r="E16" s="8">
        <v>0</v>
      </c>
      <c r="F16" s="71">
        <v>46020</v>
      </c>
      <c r="G16" s="60">
        <v>2057610</v>
      </c>
      <c r="H16" s="8">
        <v>0</v>
      </c>
      <c r="I16" s="71">
        <v>46020</v>
      </c>
      <c r="J16" s="60">
        <v>2057610</v>
      </c>
      <c r="K16" s="72">
        <v>0</v>
      </c>
      <c r="L16" s="71">
        <v>46020</v>
      </c>
      <c r="M16" s="60">
        <v>2057610</v>
      </c>
      <c r="N16" s="8">
        <v>0</v>
      </c>
    </row>
    <row r="17" spans="1:14" s="56" customFormat="1" ht="38.25" x14ac:dyDescent="0.25">
      <c r="A17" s="55" t="s">
        <v>60</v>
      </c>
      <c r="B17" s="61" t="s">
        <v>64</v>
      </c>
      <c r="C17" s="73">
        <v>67</v>
      </c>
      <c r="D17" s="68">
        <v>3933815</v>
      </c>
      <c r="E17" s="74">
        <v>0</v>
      </c>
      <c r="F17" s="75">
        <v>69</v>
      </c>
      <c r="G17" s="69">
        <v>4739090</v>
      </c>
      <c r="H17" s="72">
        <v>0</v>
      </c>
      <c r="I17" s="75">
        <v>69</v>
      </c>
      <c r="J17" s="69">
        <v>4739090</v>
      </c>
      <c r="K17" s="74">
        <v>0</v>
      </c>
      <c r="L17" s="76">
        <v>69</v>
      </c>
      <c r="M17" s="69">
        <v>4739090</v>
      </c>
      <c r="N17" s="74">
        <v>0</v>
      </c>
    </row>
    <row r="18" spans="1:14" s="56" customFormat="1" ht="51" x14ac:dyDescent="0.25">
      <c r="A18" s="55" t="s">
        <v>61</v>
      </c>
      <c r="B18" s="61" t="s">
        <v>64</v>
      </c>
      <c r="C18" s="73">
        <v>10900</v>
      </c>
      <c r="D18" s="77">
        <v>14548369</v>
      </c>
      <c r="E18" s="74">
        <v>0</v>
      </c>
      <c r="F18" s="76">
        <v>10900</v>
      </c>
      <c r="G18" s="70">
        <v>17880292</v>
      </c>
      <c r="H18" s="74">
        <v>0</v>
      </c>
      <c r="I18" s="76">
        <v>10900</v>
      </c>
      <c r="J18" s="70">
        <v>17790292</v>
      </c>
      <c r="K18" s="74">
        <v>0</v>
      </c>
      <c r="L18" s="76">
        <v>10900</v>
      </c>
      <c r="M18" s="70">
        <v>17880292</v>
      </c>
      <c r="N18" s="74">
        <v>0</v>
      </c>
    </row>
    <row r="19" spans="1:14" s="56" customFormat="1" ht="25.5" x14ac:dyDescent="0.25">
      <c r="A19" s="55" t="s">
        <v>62</v>
      </c>
      <c r="B19" s="57" t="s">
        <v>66</v>
      </c>
      <c r="C19" s="73">
        <v>1140</v>
      </c>
      <c r="D19" s="67">
        <v>1138623</v>
      </c>
      <c r="E19" s="74">
        <v>0</v>
      </c>
      <c r="F19" s="76">
        <v>1150</v>
      </c>
      <c r="G19" s="70">
        <v>1408777</v>
      </c>
      <c r="H19" s="74">
        <v>0</v>
      </c>
      <c r="I19" s="76">
        <v>1150</v>
      </c>
      <c r="J19" s="70">
        <v>1408777</v>
      </c>
      <c r="K19" s="74">
        <v>0</v>
      </c>
      <c r="L19" s="76">
        <v>1150</v>
      </c>
      <c r="M19" s="70">
        <v>1408777</v>
      </c>
      <c r="N19" s="74">
        <v>0</v>
      </c>
    </row>
    <row r="20" spans="1:14" s="56" customFormat="1" ht="51" x14ac:dyDescent="0.25">
      <c r="A20" s="55" t="s">
        <v>15</v>
      </c>
      <c r="B20" s="57" t="s">
        <v>64</v>
      </c>
      <c r="C20" s="73">
        <v>254660</v>
      </c>
      <c r="D20" s="78">
        <v>17211494</v>
      </c>
      <c r="E20" s="74">
        <v>0</v>
      </c>
      <c r="F20" s="76">
        <v>327420</v>
      </c>
      <c r="G20" s="70">
        <v>21866835</v>
      </c>
      <c r="H20" s="74">
        <v>0</v>
      </c>
      <c r="I20" s="76">
        <v>327420</v>
      </c>
      <c r="J20" s="70">
        <v>21866835</v>
      </c>
      <c r="K20" s="74">
        <v>0</v>
      </c>
      <c r="L20" s="76">
        <v>327420</v>
      </c>
      <c r="M20" s="70">
        <v>21866835</v>
      </c>
      <c r="N20" s="74">
        <v>0</v>
      </c>
    </row>
    <row r="21" spans="1:14" x14ac:dyDescent="0.25">
      <c r="B21" s="58"/>
      <c r="G21" s="79"/>
      <c r="H21" s="79"/>
      <c r="I21" s="79"/>
      <c r="J21" s="79"/>
      <c r="K21" s="79"/>
      <c r="L21" s="79"/>
      <c r="M21" s="79"/>
      <c r="N21" s="79"/>
    </row>
    <row r="22" spans="1:14" x14ac:dyDescent="0.25">
      <c r="B22" s="58"/>
    </row>
    <row r="23" spans="1:14" x14ac:dyDescent="0.25">
      <c r="B23" s="58"/>
    </row>
    <row r="24" spans="1:14" x14ac:dyDescent="0.25">
      <c r="B24" s="58"/>
    </row>
    <row r="25" spans="1:14" x14ac:dyDescent="0.25">
      <c r="B25" s="58"/>
    </row>
    <row r="26" spans="1:14" x14ac:dyDescent="0.25">
      <c r="B26" s="58"/>
    </row>
  </sheetData>
  <mergeCells count="7">
    <mergeCell ref="A2:N2"/>
    <mergeCell ref="A4:A5"/>
    <mergeCell ref="B4:B5"/>
    <mergeCell ref="C4:E4"/>
    <mergeCell ref="F4:H4"/>
    <mergeCell ref="I4:K4"/>
    <mergeCell ref="L4: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 потребности в МУ 2021</vt:lpstr>
      <vt:lpstr>Оценка потребности 2021</vt:lpstr>
      <vt:lpstr>О потр в МУ 2022</vt:lpstr>
      <vt:lpstr>Оценка потр_2022</vt:lpstr>
      <vt:lpstr>О потр_в МУ 2023</vt:lpstr>
      <vt:lpstr>Оценка потр_2025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2024-11-13T08:11:02Z</dcterms:modified>
</cp:coreProperties>
</file>