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630" windowWidth="17520" windowHeight="6690" tabRatio="817" activeTab="2"/>
  </bookViews>
  <sheets>
    <sheet name="Регион ФФПП 2022" sheetId="115" r:id="rId1"/>
    <sheet name="ИНП 2022" sheetId="61" r:id="rId2"/>
    <sheet name="ИБР2022" sheetId="94" r:id="rId3"/>
  </sheets>
  <definedNames>
    <definedName name="_xlnm.Print_Titles" localSheetId="2">ИБР2022!$A:$B</definedName>
    <definedName name="_xlnm.Print_Titles" localSheetId="1">'ИНП 2022'!$A:$B,'ИНП 2022'!$3:$8</definedName>
    <definedName name="_xlnm.Print_Titles" localSheetId="0">'Регион ФФПП 2022'!$A:$B</definedName>
    <definedName name="_xlnm.Print_Area" localSheetId="2">ИБР2022!$A$1:$AR$13</definedName>
    <definedName name="_xlnm.Print_Area" localSheetId="1">'ИНП 2022'!$A$1:$U$13</definedName>
    <definedName name="_xlnm.Print_Area" localSheetId="0">'Регион ФФПП 2022'!$A$1:$O$16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Q13" i="61" l="1"/>
  <c r="P13" i="61"/>
  <c r="L13" i="61"/>
  <c r="I13" i="61"/>
  <c r="H13" i="61"/>
  <c r="D13" i="61"/>
  <c r="C13" i="61"/>
  <c r="S12" i="61"/>
  <c r="O12" i="61"/>
  <c r="K12" i="61"/>
  <c r="G12" i="61"/>
  <c r="S11" i="61"/>
  <c r="O11" i="61"/>
  <c r="K11" i="61"/>
  <c r="G11" i="61"/>
  <c r="S10" i="61"/>
  <c r="O10" i="61"/>
  <c r="K10" i="61"/>
  <c r="G10" i="61"/>
  <c r="S9" i="61"/>
  <c r="O9" i="61"/>
  <c r="K9" i="61"/>
  <c r="G9" i="61"/>
  <c r="G13" i="61" l="1"/>
  <c r="O13" i="61"/>
  <c r="T10" i="61"/>
  <c r="T11" i="61"/>
  <c r="S13" i="61"/>
  <c r="K13" i="61"/>
  <c r="T12" i="61"/>
  <c r="T9" i="61"/>
  <c r="AY12" i="94"/>
  <c r="AY13" i="94" s="1"/>
  <c r="AY11" i="94"/>
  <c r="AY10" i="94"/>
  <c r="AX13" i="94"/>
  <c r="AW13" i="94"/>
  <c r="AV13" i="94"/>
  <c r="AU13" i="94"/>
  <c r="T13" i="61" l="1"/>
  <c r="U13" i="61" l="1"/>
  <c r="U10" i="61"/>
  <c r="U11" i="61"/>
  <c r="U12" i="61"/>
  <c r="U9" i="61"/>
  <c r="AJ13" i="94"/>
  <c r="AG13" i="94"/>
  <c r="AO10" i="94" l="1"/>
  <c r="AO11" i="94"/>
  <c r="AO12" i="94"/>
  <c r="AO9" i="94"/>
  <c r="AJ44" i="94"/>
  <c r="AL12" i="94"/>
  <c r="AL11" i="94"/>
  <c r="AL10" i="94"/>
  <c r="AL9" i="94"/>
  <c r="AI10" i="94"/>
  <c r="AI11" i="94"/>
  <c r="AI12" i="94"/>
  <c r="AI9" i="94"/>
  <c r="AC44" i="94"/>
  <c r="AL13" i="94" l="1"/>
  <c r="AG44" i="94"/>
  <c r="L9" i="94" l="1"/>
  <c r="L10" i="94"/>
  <c r="L11" i="94"/>
  <c r="L12" i="94"/>
  <c r="J13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L13" i="94" l="1"/>
  <c r="F9" i="94" l="1"/>
  <c r="AD9" i="94" l="1"/>
  <c r="AB9" i="94"/>
  <c r="X9" i="94"/>
  <c r="T9" i="94"/>
  <c r="R9" i="94"/>
  <c r="N9" i="94"/>
  <c r="Z9" i="94"/>
  <c r="V9" i="94"/>
  <c r="P9" i="94"/>
  <c r="AD12" i="94"/>
  <c r="AB12" i="94"/>
  <c r="X12" i="94"/>
  <c r="N12" i="94"/>
  <c r="Z12" i="94"/>
  <c r="V12" i="94"/>
  <c r="T12" i="94"/>
  <c r="R12" i="94"/>
  <c r="P12" i="94"/>
  <c r="AD10" i="94"/>
  <c r="AB10" i="94"/>
  <c r="X10" i="94"/>
  <c r="N10" i="94"/>
  <c r="Z10" i="94"/>
  <c r="V10" i="94"/>
  <c r="T10" i="94"/>
  <c r="R10" i="94"/>
  <c r="P10" i="94"/>
  <c r="Z11" i="94"/>
  <c r="V11" i="94"/>
  <c r="T11" i="94"/>
  <c r="R11" i="94"/>
  <c r="P11" i="94"/>
  <c r="AD11" i="94"/>
  <c r="AB11" i="94"/>
  <c r="X11" i="94"/>
  <c r="N11" i="94"/>
  <c r="F12" i="94"/>
  <c r="G12" i="94" s="1"/>
  <c r="I12" i="94" s="1"/>
  <c r="E12" i="94"/>
  <c r="F11" i="94"/>
  <c r="G11" i="94" s="1"/>
  <c r="I11" i="94" s="1"/>
  <c r="E11" i="94"/>
  <c r="F10" i="94"/>
  <c r="G10" i="94" s="1"/>
  <c r="I10" i="94" s="1"/>
  <c r="E10" i="94"/>
  <c r="E9" i="94"/>
  <c r="AN44" i="94"/>
  <c r="C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V33" i="94"/>
  <c r="Z32" i="94"/>
  <c r="X32" i="94"/>
  <c r="V32" i="94"/>
  <c r="Z31" i="94"/>
  <c r="X31" i="94"/>
  <c r="V31" i="94"/>
  <c r="Z30" i="94"/>
  <c r="X30" i="94"/>
  <c r="V30" i="94"/>
  <c r="Z29" i="94"/>
  <c r="X29" i="94"/>
  <c r="V29" i="94"/>
  <c r="Z28" i="94"/>
  <c r="X28" i="94"/>
  <c r="V28" i="94"/>
  <c r="Z27" i="94"/>
  <c r="X27" i="94"/>
  <c r="V27" i="94"/>
  <c r="Z26" i="94"/>
  <c r="X26" i="94"/>
  <c r="V26" i="94"/>
  <c r="Z25" i="94"/>
  <c r="X25" i="94"/>
  <c r="V25" i="94"/>
  <c r="C13" i="94"/>
  <c r="AP11" i="94" l="1"/>
  <c r="AQ11" i="94" s="1"/>
  <c r="E13" i="94"/>
  <c r="AP10" i="94"/>
  <c r="AQ10" i="94" s="1"/>
  <c r="AP12" i="94"/>
  <c r="AQ12" i="94" s="1"/>
  <c r="AO13" i="94"/>
  <c r="V44" i="94"/>
  <c r="Z44" i="94"/>
  <c r="AE13" i="94"/>
  <c r="AF13" i="94"/>
  <c r="AI13" i="94"/>
  <c r="V13" i="94"/>
  <c r="N13" i="94"/>
  <c r="T13" i="94"/>
  <c r="AB13" i="94"/>
  <c r="P13" i="94"/>
  <c r="Z13" i="94"/>
  <c r="R13" i="94"/>
  <c r="X13" i="94"/>
  <c r="AD13" i="94"/>
  <c r="F13" i="94"/>
  <c r="G9" i="94"/>
  <c r="I9" i="94" s="1"/>
  <c r="AP9" i="94" s="1"/>
  <c r="AQ9" i="94" s="1"/>
  <c r="X44" i="94"/>
  <c r="F12" i="115"/>
  <c r="F15" i="115" l="1"/>
  <c r="F13" i="115"/>
  <c r="G13" i="94"/>
  <c r="I13" i="94"/>
  <c r="F14" i="115"/>
  <c r="AP13" i="94"/>
  <c r="AR9" i="94" l="1"/>
  <c r="E12" i="115" s="1"/>
  <c r="AR13" i="94"/>
  <c r="E16" i="115" s="1"/>
  <c r="AR10" i="94"/>
  <c r="E13" i="115" s="1"/>
  <c r="G13" i="115" s="1"/>
  <c r="AR12" i="94"/>
  <c r="E15" i="115" s="1"/>
  <c r="AR11" i="94"/>
  <c r="E14" i="115" s="1"/>
  <c r="G14" i="115" s="1"/>
  <c r="AQ13" i="94"/>
  <c r="H15" i="115"/>
  <c r="C16" i="115"/>
  <c r="A2" i="115"/>
  <c r="G12" i="115" l="1"/>
  <c r="G15" i="115"/>
  <c r="H13" i="115"/>
  <c r="H14" i="115"/>
  <c r="F16" i="115"/>
  <c r="J2" i="115" s="1"/>
  <c r="H12" i="115"/>
  <c r="H16" i="115" l="1"/>
  <c r="G16" i="115"/>
  <c r="D15" i="115" l="1"/>
  <c r="I15" i="115" s="1"/>
  <c r="D14" i="115"/>
  <c r="I14" i="115" s="1"/>
  <c r="D12" i="115"/>
  <c r="I12" i="115" s="1"/>
  <c r="D13" i="115"/>
  <c r="I13" i="115" s="1"/>
  <c r="D16" i="115"/>
  <c r="J13" i="115" l="1"/>
  <c r="J12" i="115"/>
  <c r="J14" i="115"/>
  <c r="J15" i="115"/>
  <c r="I16" i="115" l="1"/>
  <c r="J16" i="115"/>
  <c r="K15" i="115" l="1"/>
  <c r="K12" i="115"/>
  <c r="K13" i="115"/>
  <c r="K14" i="115"/>
  <c r="K16" i="115" l="1"/>
  <c r="L13" i="115" l="1"/>
  <c r="L12" i="115"/>
  <c r="N12" i="115" s="1"/>
  <c r="O12" i="115" s="1"/>
  <c r="L15" i="115"/>
  <c r="L14" i="115"/>
  <c r="M12" i="115" l="1"/>
  <c r="N13" i="115"/>
  <c r="O13" i="115" s="1"/>
  <c r="M13" i="115"/>
  <c r="N14" i="115"/>
  <c r="O14" i="115" s="1"/>
  <c r="M14" i="115"/>
  <c r="N15" i="115"/>
  <c r="O15" i="115" s="1"/>
  <c r="M15" i="115"/>
  <c r="L16" i="115"/>
  <c r="M16" i="115" l="1"/>
  <c r="O16" i="115"/>
  <c r="N16" i="115"/>
</calcChain>
</file>

<file path=xl/sharedStrings.xml><?xml version="1.0" encoding="utf-8"?>
<sst xmlns="http://schemas.openxmlformats.org/spreadsheetml/2006/main" count="283" uniqueCount="154">
  <si>
    <t>ИТОГО</t>
  </si>
  <si>
    <t>№ п/п</t>
  </si>
  <si>
    <t>Территория / показатель</t>
  </si>
  <si>
    <t>Индекс налогового потенциала (ИНП)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</si>
  <si>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</si>
  <si>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</si>
  <si>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</si>
  <si>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</si>
  <si>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</si>
  <si>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</si>
  <si>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</si>
  <si>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</si>
  <si>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</si>
  <si>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</si>
  <si>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</si>
  <si>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</si>
  <si>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</si>
  <si>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</si>
  <si>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</si>
  <si>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</si>
  <si>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</si>
  <si>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</si>
  <si>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</si>
  <si>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</si>
  <si>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3</t>
  </si>
  <si>
    <t>1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</si>
  <si>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</si>
  <si>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</si>
  <si>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</si>
  <si>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</si>
  <si>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</si>
  <si>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</si>
  <si>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</si>
  <si>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</si>
  <si>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</si>
  <si>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</si>
  <si>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</si>
  <si>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</si>
  <si>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</si>
  <si>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</si>
  <si>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</si>
  <si>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</si>
  <si>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</si>
  <si>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</si>
  <si>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</si>
  <si>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</si>
  <si>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</si>
  <si>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</si>
  <si>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</si>
  <si>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</si>
  <si>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</si>
  <si>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</si>
  <si>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</si>
  <si>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</si>
  <si>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</si>
  <si>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</si>
  <si>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</si>
  <si>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</si>
  <si>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</si>
  <si>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</si>
  <si>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</si>
  <si>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</si>
  <si>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</si>
  <si>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</si>
  <si>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</si>
  <si>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</si>
  <si>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</si>
  <si>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</si>
  <si>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</si>
  <si>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</si>
  <si>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</si>
  <si>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</si>
  <si>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</si>
  <si>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</si>
  <si>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</si>
  <si>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</si>
  <si>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</si>
  <si>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</si>
  <si>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</si>
  <si>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</si>
  <si>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</si>
  <si>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</si>
  <si>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</si>
  <si>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</si>
  <si>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</si>
  <si>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</si>
  <si>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</si>
  <si>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</si>
  <si>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>Расходы на участие в предупреждении и ликвидации последствий чрезвычайных ситуаций,обеспечение первичных мер пожарной безопасности,организацию и осуществление мероприятий по гражданской обороне,защите населения и территории от чрезвычайных ситуаций природного и техногенного характера, создание,содержание и организацию деятельности аварийно-спасательных служб и (или) аварийно-спасательных формирований,осуществление мероприятий по обеспечению безопасности людей на водных объектах ,охране их жизни и здоровья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</si>
  <si>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</si>
  <si>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</si>
  <si>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</si>
  <si>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</si>
  <si>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</si>
  <si>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</si>
  <si>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</si>
  <si>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</si>
  <si>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</si>
  <si>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</si>
  <si>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t>Расходы на обеспечение малоимущих граждан, нуждающихся в улучшении жилищных условий, жилыми помещениями в соответствии с жилищным законадательство, организация строительства и создание условий для жилищного строительства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</si>
  <si>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</si>
  <si>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</si>
  <si>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создание условий для обеспечения жителей услугами связи, общественного питания, торговли и бытового обслуживания (бани)</t>
  </si>
  <si>
    <t>Расходы на создание условий для предоставления транспортных услуг населению и организация транспортного обслуживания населения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</si>
  <si>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</si>
  <si>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</si>
  <si>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</si>
  <si>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</si>
  <si>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 xml:space="preserve">Расходы на организацию и осуществление мероприятий по работе с детьми и молодежью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</si>
  <si>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</si>
  <si>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</si>
  <si>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</si>
  <si>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</si>
  <si>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</si>
  <si>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Расходы на оплату взноса на капремонт общего имущества в многоквартирных домах, находящихся в мун.собственности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</si>
  <si>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</si>
  <si>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</si>
  <si>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</si>
  <si>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</si>
  <si>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</si>
  <si>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10=8×9</t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</si>
  <si>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</si>
  <si>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</si>
  <si>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</si>
  <si>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</si>
  <si>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</si>
  <si>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</si>
  <si>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</si>
  <si>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</si>
  <si>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</si>
  <si>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</si>
  <si>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</si>
  <si>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</si>
  <si>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</si>
  <si>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</si>
  <si>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</si>
  <si>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</si>
  <si>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 xml:space="preserve">Стоимость 1 м2  -27083 рублей </t>
  </si>
  <si>
    <t>Норматив расходов на 1 км пробега, рублей</t>
  </si>
  <si>
    <t>Норматив расходов на 1 функционирующее  подразделение муниципальной  пожарной охраны, тыс.рублей</t>
  </si>
  <si>
    <t>Размер взноса, 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</si>
  <si>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</si>
  <si>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</si>
  <si>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</si>
  <si>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Мглинское городское</t>
  </si>
  <si>
    <t>Ветлевское</t>
  </si>
  <si>
    <t>Краснокосаровское</t>
  </si>
  <si>
    <t>Симонтовское</t>
  </si>
  <si>
    <t xml:space="preserve">Доля налога в оценке ФОТ (2019 год) </t>
  </si>
  <si>
    <t>РАСЧЕТ индекса бюджетных расходов на 2022 год</t>
  </si>
  <si>
    <t>Численность постоянного населения на 1.01.2019, чел.</t>
  </si>
  <si>
    <t>РАСЧЕТ индекса налогового потенциала на 2022 год</t>
  </si>
  <si>
    <t>Численность постоянного населения на 01.01.2019, чел.</t>
  </si>
  <si>
    <t>предоставляемых за счет субвенций из областного бюджета,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</si>
</sst>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р_._-;\-* #,##0.00_р_._-;_-* &quot;-&quot;??_р_._-;_-@_-"/>
    <numFmt numFmtId="164" formatCode="0.000"/>
    <numFmt numFmtId="165" formatCode="0.0000"/>
    <numFmt numFmtId="166" formatCode="#,##0_ ;[Red]\-#,##0\ "/>
    <numFmt numFmtId="167" formatCode="#,##0.0_ ;[Red]\-#,##0.0\ "/>
    <numFmt numFmtId="168" formatCode="#,##0.000_ ;[Red]\-#,##0.000\ "/>
    <numFmt numFmtId="169" formatCode="#,##0.0000_ ;[Red]\-#,##0.0000\ "/>
    <numFmt numFmtId="170" formatCode="#,##0.00000_ ;[Red]\-#,##0.00000\ "/>
    <numFmt numFmtId="171" formatCode="#,##0.0"/>
    <numFmt numFmtId="172" formatCode="0.0"/>
    <numFmt numFmtId="173" formatCode="#,##0.00_ ;[Red]\-#,##0.00\ "/>
  </numFmts>
  <fonts count="51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sz val="11"/>
      <name val="Times New Roman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43" fontId="1" fillId="0" borderId="0" applyFont="0" applyFill="0" applyBorder="0" applyAlignment="0" applyProtection="0"/>
  </cellStyleXfs>
  <cellXfs count="196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6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8" fontId="4" fillId="0" borderId="0" xfId="2" applyNumberFormat="1" applyFill="1"/>
    <xf numFmtId="166" fontId="4" fillId="0" borderId="0" xfId="2" applyNumberFormat="1" applyFill="1"/>
    <xf numFmtId="168" fontId="25" fillId="0" borderId="1" xfId="2" applyNumberFormat="1" applyFont="1" applyFill="1" applyBorder="1"/>
    <xf numFmtId="170" fontId="25" fillId="0" borderId="1" xfId="2" applyNumberFormat="1" applyFont="1" applyFill="1" applyBorder="1"/>
    <xf numFmtId="169" fontId="25" fillId="0" borderId="1" xfId="2" applyNumberFormat="1" applyFont="1" applyFill="1" applyBorder="1"/>
    <xf numFmtId="167" fontId="25" fillId="0" borderId="1" xfId="2" applyNumberFormat="1" applyFont="1" applyFill="1" applyBorder="1"/>
    <xf numFmtId="167" fontId="31" fillId="0" borderId="1" xfId="2" applyNumberFormat="1" applyFont="1" applyFill="1" applyBorder="1"/>
    <xf numFmtId="0" fontId="4" fillId="4" borderId="0" xfId="2" applyFill="1"/>
    <xf numFmtId="164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7" fontId="27" fillId="2" borderId="1" xfId="2" applyNumberFormat="1" applyFont="1" applyFill="1" applyBorder="1"/>
    <xf numFmtId="168" fontId="27" fillId="2" borderId="1" xfId="2" applyNumberFormat="1" applyFont="1" applyFill="1" applyBorder="1"/>
    <xf numFmtId="164" fontId="27" fillId="2" borderId="1" xfId="2" applyNumberFormat="1" applyFont="1" applyFill="1" applyBorder="1"/>
    <xf numFmtId="0" fontId="4" fillId="0" borderId="0" xfId="2" applyFont="1" applyAlignment="1">
      <alignment wrapText="1"/>
    </xf>
    <xf numFmtId="167" fontId="31" fillId="4" borderId="1" xfId="2" applyNumberFormat="1" applyFont="1" applyFill="1" applyBorder="1"/>
    <xf numFmtId="164" fontId="25" fillId="4" borderId="1" xfId="2" applyNumberFormat="1" applyFont="1" applyFill="1" applyBorder="1"/>
    <xf numFmtId="168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9" fontId="24" fillId="0" borderId="1" xfId="2" applyNumberFormat="1" applyFont="1" applyFill="1" applyBorder="1" applyAlignment="1">
      <alignment wrapText="1"/>
    </xf>
    <xf numFmtId="166" fontId="30" fillId="0" borderId="1" xfId="2" applyNumberFormat="1" applyFont="1" applyFill="1" applyBorder="1" applyAlignment="1">
      <alignment horizontal="right" wrapText="1"/>
    </xf>
    <xf numFmtId="170" fontId="5" fillId="0" borderId="1" xfId="2" applyNumberFormat="1" applyFont="1" applyFill="1" applyBorder="1" applyAlignment="1">
      <alignment wrapText="1"/>
    </xf>
    <xf numFmtId="164" fontId="4" fillId="0" borderId="0" xfId="2" applyNumberFormat="1" applyFont="1" applyAlignment="1">
      <alignment wrapText="1"/>
    </xf>
    <xf numFmtId="16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6" fontId="24" fillId="0" borderId="1" xfId="2" applyNumberFormat="1" applyFont="1" applyFill="1" applyBorder="1" applyAlignment="1">
      <alignment wrapText="1"/>
    </xf>
    <xf numFmtId="0" fontId="9" fillId="0" borderId="0" xfId="2" applyFont="1"/>
    <xf numFmtId="43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9" fillId="3" borderId="3" xfId="2" applyFont="1" applyFill="1" applyBorder="1" applyAlignment="1">
      <alignment horizontal="center"/>
    </xf>
    <xf numFmtId="0" fontId="39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40" fillId="0" borderId="3" xfId="2" applyFont="1" applyFill="1" applyBorder="1" applyAlignment="1">
      <alignment horizontal="center"/>
    </xf>
    <xf numFmtId="0" fontId="40" fillId="0" borderId="3" xfId="2" applyFont="1" applyFill="1" applyBorder="1" applyProtection="1">
      <protection locked="0"/>
    </xf>
    <xf numFmtId="172" fontId="5" fillId="0" borderId="1" xfId="2" applyNumberFormat="1" applyFont="1" applyFill="1" applyBorder="1"/>
    <xf numFmtId="164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/>
    <xf numFmtId="168" fontId="42" fillId="0" borderId="1" xfId="2" applyNumberFormat="1" applyFont="1" applyFill="1" applyBorder="1"/>
    <xf numFmtId="166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6" fontId="5" fillId="0" borderId="1" xfId="2" applyNumberFormat="1" applyFont="1" applyFill="1" applyBorder="1" applyProtection="1">
      <protection locked="0"/>
    </xf>
    <xf numFmtId="0" fontId="40" fillId="0" borderId="1" xfId="2" applyFont="1" applyFill="1" applyBorder="1" applyAlignment="1">
      <alignment horizontal="center"/>
    </xf>
    <xf numFmtId="0" fontId="40" fillId="0" borderId="1" xfId="2" applyFont="1" applyFill="1" applyBorder="1" applyProtection="1">
      <protection locked="0"/>
    </xf>
    <xf numFmtId="173" fontId="5" fillId="0" borderId="1" xfId="2" applyNumberFormat="1" applyFont="1" applyFill="1" applyBorder="1"/>
    <xf numFmtId="168" fontId="5" fillId="0" borderId="1" xfId="2" applyNumberFormat="1" applyFont="1" applyFill="1" applyBorder="1"/>
    <xf numFmtId="166" fontId="24" fillId="0" borderId="1" xfId="2" applyNumberFormat="1" applyFont="1" applyFill="1" applyBorder="1" applyProtection="1">
      <protection locked="0"/>
    </xf>
    <xf numFmtId="166" fontId="43" fillId="0" borderId="1" xfId="2" applyNumberFormat="1" applyFont="1" applyFill="1" applyBorder="1" applyProtection="1">
      <protection locked="0"/>
    </xf>
    <xf numFmtId="166" fontId="41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2" fontId="24" fillId="0" borderId="1" xfId="2" applyNumberFormat="1" applyFont="1" applyFill="1" applyBorder="1" applyProtection="1">
      <protection locked="0"/>
    </xf>
    <xf numFmtId="168" fontId="44" fillId="2" borderId="12" xfId="2" applyNumberFormat="1" applyFont="1" applyFill="1" applyBorder="1"/>
    <xf numFmtId="165" fontId="24" fillId="0" borderId="0" xfId="2" applyNumberFormat="1" applyFont="1" applyFill="1" applyBorder="1" applyProtection="1">
      <protection locked="0"/>
    </xf>
    <xf numFmtId="168" fontId="41" fillId="6" borderId="1" xfId="2" applyNumberFormat="1" applyFont="1" applyFill="1" applyBorder="1" applyProtection="1">
      <protection locked="0"/>
    </xf>
    <xf numFmtId="168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69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8" fontId="41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8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5" fontId="21" fillId="3" borderId="0" xfId="2" applyNumberFormat="1" applyFont="1" applyFill="1" applyBorder="1" applyAlignment="1">
      <alignment wrapText="1"/>
    </xf>
    <xf numFmtId="171" fontId="34" fillId="5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1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7" fontId="25" fillId="0" borderId="3" xfId="2" applyNumberFormat="1" applyFont="1" applyFill="1" applyBorder="1"/>
    <xf numFmtId="169" fontId="27" fillId="2" borderId="1" xfId="2" applyNumberFormat="1" applyFont="1" applyFill="1" applyBorder="1"/>
    <xf numFmtId="170" fontId="27" fillId="2" borderId="1" xfId="2" applyNumberFormat="1" applyFont="1" applyFill="1" applyBorder="1"/>
    <xf numFmtId="167" fontId="26" fillId="0" borderId="1" xfId="2" applyNumberFormat="1" applyFont="1" applyFill="1" applyBorder="1"/>
    <xf numFmtId="168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46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8" fontId="41" fillId="6" borderId="3" xfId="2" applyNumberFormat="1" applyFont="1" applyFill="1" applyBorder="1" applyProtection="1">
      <protection locked="0"/>
    </xf>
    <xf numFmtId="166" fontId="47" fillId="0" borderId="0" xfId="2" applyNumberFormat="1" applyFont="1"/>
    <xf numFmtId="0" fontId="47" fillId="0" borderId="0" xfId="2" applyFont="1"/>
    <xf numFmtId="173" fontId="24" fillId="0" borderId="1" xfId="2" applyNumberFormat="1" applyFont="1" applyFill="1" applyBorder="1" applyProtection="1">
      <protection locked="0"/>
    </xf>
    <xf numFmtId="166" fontId="25" fillId="0" borderId="3" xfId="2" applyNumberFormat="1" applyFont="1" applyFill="1" applyBorder="1"/>
    <xf numFmtId="166" fontId="35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5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9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69" fontId="40" fillId="0" borderId="1" xfId="2" applyNumberFormat="1" applyFont="1" applyFill="1" applyBorder="1"/>
    <xf numFmtId="170" fontId="5" fillId="0" borderId="1" xfId="2" applyNumberFormat="1" applyFont="1" applyFill="1" applyBorder="1"/>
    <xf numFmtId="1" fontId="44" fillId="2" borderId="1" xfId="2" applyNumberFormat="1" applyFont="1" applyFill="1" applyBorder="1"/>
    <xf numFmtId="168" fontId="44" fillId="2" borderId="1" xfId="2" applyNumberFormat="1" applyFont="1" applyFill="1" applyBorder="1" applyAlignment="1">
      <alignment horizontal="center"/>
    </xf>
    <xf numFmtId="166" fontId="44" fillId="2" borderId="1" xfId="2" applyNumberFormat="1" applyFont="1" applyFill="1" applyBorder="1"/>
    <xf numFmtId="166" fontId="44" fillId="2" borderId="1" xfId="2" applyNumberFormat="1" applyFont="1" applyFill="1" applyBorder="1" applyAlignment="1">
      <alignment horizontal="center"/>
    </xf>
    <xf numFmtId="168" fontId="44" fillId="2" borderId="1" xfId="2" applyNumberFormat="1" applyFont="1" applyFill="1" applyBorder="1"/>
    <xf numFmtId="170" fontId="44" fillId="2" borderId="1" xfId="2" applyNumberFormat="1" applyFont="1" applyFill="1" applyBorder="1"/>
    <xf numFmtId="167" fontId="44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3" fontId="24" fillId="0" borderId="1" xfId="2" applyNumberFormat="1" applyFont="1" applyFill="1" applyBorder="1" applyAlignment="1">
      <alignment horizontal="right" wrapText="1"/>
    </xf>
    <xf numFmtId="3" fontId="44" fillId="2" borderId="1" xfId="2" applyNumberFormat="1" applyFont="1" applyFill="1" applyBorder="1"/>
    <xf numFmtId="3" fontId="44" fillId="2" borderId="1" xfId="2" applyNumberFormat="1" applyFont="1" applyFill="1" applyBorder="1" applyAlignment="1">
      <alignment horizontal="center"/>
    </xf>
    <xf numFmtId="166" fontId="24" fillId="8" borderId="1" xfId="2" applyNumberFormat="1" applyFont="1" applyFill="1" applyBorder="1" applyProtection="1">
      <protection locked="0"/>
    </xf>
    <xf numFmtId="166" fontId="44" fillId="8" borderId="1" xfId="2" applyNumberFormat="1" applyFont="1" applyFill="1" applyBorder="1"/>
    <xf numFmtId="169" fontId="24" fillId="0" borderId="1" xfId="2" applyNumberFormat="1" applyFont="1" applyFill="1" applyBorder="1" applyProtection="1">
      <protection locked="0"/>
    </xf>
    <xf numFmtId="3" fontId="4" fillId="0" borderId="0" xfId="2" applyNumberFormat="1"/>
    <xf numFmtId="3" fontId="47" fillId="0" borderId="0" xfId="2" applyNumberFormat="1" applyFont="1"/>
    <xf numFmtId="3" fontId="50" fillId="0" borderId="0" xfId="2" applyNumberFormat="1" applyFont="1"/>
    <xf numFmtId="168" fontId="26" fillId="4" borderId="1" xfId="2" applyNumberFormat="1" applyFont="1" applyFill="1" applyBorder="1"/>
    <xf numFmtId="168" fontId="27" fillId="5" borderId="1" xfId="2" applyNumberFormat="1" applyFont="1" applyFill="1" applyBorder="1"/>
    <xf numFmtId="10" fontId="24" fillId="4" borderId="1" xfId="2" applyNumberFormat="1" applyFont="1" applyFill="1" applyBorder="1" applyAlignment="1">
      <alignment wrapText="1"/>
    </xf>
    <xf numFmtId="3" fontId="44" fillId="4" borderId="1" xfId="2" applyNumberFormat="1" applyFont="1" applyFill="1" applyBorder="1" applyAlignment="1">
      <alignment horizontal="center"/>
    </xf>
    <xf numFmtId="171" fontId="44" fillId="2" borderId="1" xfId="2" applyNumberFormat="1" applyFont="1" applyFill="1" applyBorder="1"/>
    <xf numFmtId="167" fontId="42" fillId="0" borderId="1" xfId="2" applyNumberFormat="1" applyFont="1" applyFill="1" applyBorder="1" applyAlignment="1">
      <alignment horizontal="right" wrapText="1"/>
    </xf>
    <xf numFmtId="0" fontId="11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27" fillId="2" borderId="1" xfId="2" applyFont="1" applyFill="1" applyBorder="1" applyAlignment="1">
      <alignment horizontal="center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4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 applyProtection="1">
      <alignment horizontal="center" vertical="center" wrapText="1"/>
      <protection locked="0"/>
    </xf>
    <xf numFmtId="0" fontId="38" fillId="2" borderId="1" xfId="2" applyFont="1" applyFill="1" applyBorder="1" applyAlignment="1">
      <alignment horizontal="center" vertical="center" wrapText="1"/>
    </xf>
    <xf numFmtId="0" fontId="37" fillId="2" borderId="1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4" fillId="2" borderId="10" xfId="2" applyFont="1" applyFill="1" applyBorder="1" applyAlignment="1">
      <alignment horizontal="center"/>
    </xf>
    <xf numFmtId="0" fontId="44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38" fillId="2" borderId="6" xfId="2" applyFont="1" applyFill="1" applyBorder="1" applyAlignment="1">
      <alignment horizontal="center" vertical="center" wrapText="1"/>
    </xf>
    <xf numFmtId="0" fontId="38" fillId="2" borderId="2" xfId="2" applyFont="1" applyFill="1" applyBorder="1" applyAlignment="1">
      <alignment horizontal="center" vertical="center" wrapText="1"/>
    </xf>
    <xf numFmtId="0" fontId="38" fillId="2" borderId="3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21</xdr:row>
      <xdr:rowOff>457200</xdr:rowOff>
    </xdr:from>
    <xdr:to>
      <xdr:col>2</xdr:col>
      <xdr:colOff>1076325</xdr:colOff>
      <xdr:row>22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21</xdr:row>
      <xdr:rowOff>447675</xdr:rowOff>
    </xdr:from>
    <xdr:to>
      <xdr:col>22</xdr:col>
      <xdr:colOff>0</xdr:colOff>
      <xdr:row>22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21</xdr:row>
      <xdr:rowOff>457200</xdr:rowOff>
    </xdr:from>
    <xdr:to>
      <xdr:col>23</xdr:col>
      <xdr:colOff>914400</xdr:colOff>
      <xdr:row>22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21</xdr:row>
      <xdr:rowOff>447675</xdr:rowOff>
    </xdr:from>
    <xdr:to>
      <xdr:col>21</xdr:col>
      <xdr:colOff>914400</xdr:colOff>
      <xdr:row>22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21</xdr:row>
      <xdr:rowOff>352425</xdr:rowOff>
    </xdr:from>
    <xdr:to>
      <xdr:col>32</xdr:col>
      <xdr:colOff>1038225</xdr:colOff>
      <xdr:row>21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21</xdr:row>
      <xdr:rowOff>457200</xdr:rowOff>
    </xdr:from>
    <xdr:to>
      <xdr:col>25</xdr:col>
      <xdr:colOff>1066800</xdr:colOff>
      <xdr:row>22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21</xdr:row>
      <xdr:rowOff>457200</xdr:rowOff>
    </xdr:from>
    <xdr:to>
      <xdr:col>24</xdr:col>
      <xdr:colOff>0</xdr:colOff>
      <xdr:row>22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21</xdr:row>
      <xdr:rowOff>504825</xdr:rowOff>
    </xdr:from>
    <xdr:to>
      <xdr:col>39</xdr:col>
      <xdr:colOff>1162050</xdr:colOff>
      <xdr:row>22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21</xdr:row>
      <xdr:rowOff>352425</xdr:rowOff>
    </xdr:from>
    <xdr:to>
      <xdr:col>35</xdr:col>
      <xdr:colOff>1038225</xdr:colOff>
      <xdr:row>21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18"/>
  <sheetViews>
    <sheetView zoomScale="86" zoomScaleNormal="86" zoomScaleSheetLayoutView="85" workbookViewId="0">
      <selection activeCell="C16" sqref="C16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6.83203125" style="1" customWidth="1"/>
    <col min="5" max="5" width="16.332031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7.33203125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18.33203125" style="1" customWidth="1"/>
    <col min="16" max="32" width="8.83203125" style="7"/>
    <col min="33" max="16384" width="8.83203125" style="1"/>
  </cols>
  <sheetData>
    <row r="1" spans="1:32" s="83" customFormat="1" ht="18.75" x14ac:dyDescent="0.3">
      <c r="A1" s="80"/>
      <c r="B1" s="81"/>
      <c r="C1" s="82"/>
      <c r="K1" s="84"/>
      <c r="N1" s="85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</row>
    <row r="2" spans="1:32" s="83" customFormat="1" ht="17.649999999999999" customHeight="1" x14ac:dyDescent="0.35">
      <c r="A2" s="160">
        <f ca="1">NOW()</f>
        <v>43780.447669560184</v>
      </c>
      <c r="B2" s="160"/>
      <c r="C2" s="106" t="s">
        <v>89</v>
      </c>
      <c r="D2" s="104"/>
      <c r="E2" s="104"/>
      <c r="F2" s="104"/>
      <c r="G2" s="104"/>
      <c r="H2" s="104"/>
      <c r="I2" s="87"/>
      <c r="J2" s="88">
        <f>(F16+L2)/F16</f>
        <v>1.0321153182737994</v>
      </c>
      <c r="K2" s="87"/>
      <c r="L2" s="89">
        <v>701</v>
      </c>
      <c r="M2" s="90"/>
      <c r="N2" s="86"/>
      <c r="P2" s="86"/>
      <c r="Q2" s="86"/>
      <c r="R2" s="86"/>
      <c r="S2" s="86"/>
      <c r="T2" s="86"/>
      <c r="U2" s="86"/>
      <c r="V2" s="86"/>
      <c r="W2" s="86"/>
      <c r="X2" s="86"/>
      <c r="Y2" s="86"/>
      <c r="Z2" s="86"/>
      <c r="AA2" s="86"/>
      <c r="AB2" s="86"/>
      <c r="AC2" s="86"/>
      <c r="AD2" s="86"/>
      <c r="AE2" s="86"/>
      <c r="AF2" s="86"/>
    </row>
    <row r="3" spans="1:32" s="83" customFormat="1" ht="17.649999999999999" customHeight="1" x14ac:dyDescent="0.35">
      <c r="A3" s="103"/>
      <c r="B3" s="103"/>
      <c r="C3" s="106" t="s">
        <v>90</v>
      </c>
      <c r="D3" s="104"/>
      <c r="E3" s="104"/>
      <c r="F3" s="104"/>
      <c r="G3" s="104"/>
      <c r="H3" s="104"/>
      <c r="I3" s="87"/>
      <c r="J3" s="86"/>
      <c r="K3" s="86"/>
      <c r="L3" s="86"/>
      <c r="M3" s="90"/>
      <c r="N3" s="86"/>
      <c r="P3" s="86"/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/>
      <c r="AD3" s="86"/>
      <c r="AE3" s="86"/>
      <c r="AF3" s="86"/>
    </row>
    <row r="4" spans="1:32" s="83" customFormat="1" ht="17.649999999999999" customHeight="1" x14ac:dyDescent="0.35">
      <c r="A4" s="103"/>
      <c r="B4" s="103"/>
      <c r="C4" s="106" t="s">
        <v>153</v>
      </c>
      <c r="D4" s="104"/>
      <c r="E4" s="104"/>
      <c r="F4" s="104"/>
      <c r="G4" s="104"/>
      <c r="H4" s="104"/>
      <c r="I4" s="87"/>
      <c r="J4" s="86"/>
      <c r="K4" s="86"/>
      <c r="L4" s="86"/>
      <c r="M4" s="90"/>
      <c r="N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</row>
    <row r="5" spans="1:32" s="83" customFormat="1" ht="17.649999999999999" customHeight="1" x14ac:dyDescent="0.35">
      <c r="A5" s="103"/>
      <c r="B5" s="103"/>
      <c r="C5" s="106" t="s">
        <v>91</v>
      </c>
      <c r="D5" s="104"/>
      <c r="E5" s="104"/>
      <c r="F5" s="104"/>
      <c r="G5" s="104"/>
      <c r="H5" s="104"/>
      <c r="I5" s="87"/>
      <c r="J5" s="86"/>
      <c r="K5" s="86"/>
      <c r="L5" s="86"/>
      <c r="M5" s="90"/>
      <c r="N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</row>
    <row r="6" spans="1:32" s="83" customFormat="1" ht="15.75" customHeight="1" x14ac:dyDescent="0.25">
      <c r="A6" s="2" t="s">
        <v>7</v>
      </c>
      <c r="B6" s="2"/>
      <c r="C6" s="105"/>
      <c r="D6" s="105"/>
      <c r="E6" s="105"/>
      <c r="F6" s="105"/>
      <c r="G6" s="105"/>
      <c r="H6" s="105"/>
      <c r="I6" s="91"/>
      <c r="J6" s="86"/>
      <c r="K6" s="91"/>
      <c r="L6" s="91"/>
      <c r="M6" s="91"/>
      <c r="N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</row>
    <row r="7" spans="1:32" s="83" customFormat="1" ht="13.15" customHeight="1" x14ac:dyDescent="0.2">
      <c r="A7" s="161" t="s">
        <v>1</v>
      </c>
      <c r="B7" s="161" t="s">
        <v>2</v>
      </c>
      <c r="C7" s="162" t="s">
        <v>152</v>
      </c>
      <c r="D7" s="161" t="s">
        <v>3</v>
      </c>
      <c r="E7" s="161" t="s">
        <v>20</v>
      </c>
      <c r="F7" s="161" t="s">
        <v>18</v>
      </c>
      <c r="G7" s="159" t="s">
        <v>21</v>
      </c>
      <c r="H7" s="161" t="s">
        <v>17</v>
      </c>
      <c r="I7" s="161" t="s">
        <v>95</v>
      </c>
      <c r="J7" s="161" t="s">
        <v>19</v>
      </c>
      <c r="K7" s="161" t="s">
        <v>92</v>
      </c>
      <c r="L7" s="10">
        <v>1</v>
      </c>
      <c r="M7" s="161" t="s">
        <v>143</v>
      </c>
      <c r="N7" s="159" t="s">
        <v>94</v>
      </c>
      <c r="O7" s="159" t="s">
        <v>96</v>
      </c>
      <c r="P7" s="86"/>
      <c r="Q7" s="86"/>
      <c r="R7" s="86"/>
      <c r="S7" s="86"/>
      <c r="T7" s="86"/>
      <c r="U7" s="86"/>
      <c r="V7" s="86"/>
      <c r="W7" s="86"/>
      <c r="X7" s="86"/>
      <c r="Y7" s="86"/>
      <c r="Z7" s="86"/>
      <c r="AA7" s="86"/>
      <c r="AB7" s="86"/>
      <c r="AC7" s="86"/>
      <c r="AD7" s="86"/>
      <c r="AE7" s="86"/>
      <c r="AF7" s="86"/>
    </row>
    <row r="8" spans="1:32" s="83" customFormat="1" ht="13.15" customHeight="1" x14ac:dyDescent="0.2">
      <c r="A8" s="161"/>
      <c r="B8" s="161"/>
      <c r="C8" s="162"/>
      <c r="D8" s="161"/>
      <c r="E8" s="161"/>
      <c r="F8" s="161"/>
      <c r="G8" s="159"/>
      <c r="H8" s="161"/>
      <c r="I8" s="161"/>
      <c r="J8" s="161"/>
      <c r="K8" s="161"/>
      <c r="L8" s="159" t="s">
        <v>93</v>
      </c>
      <c r="M8" s="161"/>
      <c r="N8" s="159"/>
      <c r="O8" s="159"/>
      <c r="P8" s="86"/>
      <c r="Q8" s="86"/>
      <c r="R8" s="86"/>
      <c r="S8" s="86"/>
      <c r="T8" s="86"/>
      <c r="U8" s="86"/>
      <c r="V8" s="86"/>
      <c r="W8" s="86"/>
      <c r="X8" s="86"/>
      <c r="Y8" s="86"/>
      <c r="Z8" s="86"/>
      <c r="AA8" s="86"/>
      <c r="AB8" s="86"/>
      <c r="AC8" s="86"/>
      <c r="AD8" s="86"/>
      <c r="AE8" s="86"/>
      <c r="AF8" s="86"/>
    </row>
    <row r="9" spans="1:32" s="83" customFormat="1" ht="112.5" customHeight="1" x14ac:dyDescent="0.2">
      <c r="A9" s="161"/>
      <c r="B9" s="161"/>
      <c r="C9" s="162"/>
      <c r="D9" s="161"/>
      <c r="E9" s="161"/>
      <c r="F9" s="161"/>
      <c r="G9" s="159"/>
      <c r="H9" s="161"/>
      <c r="I9" s="161"/>
      <c r="J9" s="161"/>
      <c r="K9" s="161"/>
      <c r="L9" s="164"/>
      <c r="M9" s="161"/>
      <c r="N9" s="159"/>
      <c r="O9" s="159"/>
      <c r="P9" s="86"/>
      <c r="Q9" s="86"/>
      <c r="R9" s="86"/>
      <c r="S9" s="86"/>
      <c r="T9" s="86"/>
      <c r="U9" s="86"/>
      <c r="V9" s="86"/>
      <c r="W9" s="86"/>
      <c r="X9" s="86"/>
      <c r="Y9" s="86"/>
      <c r="Z9" s="86"/>
      <c r="AA9" s="86"/>
      <c r="AB9" s="86"/>
      <c r="AC9" s="86"/>
      <c r="AD9" s="86"/>
      <c r="AE9" s="86"/>
      <c r="AF9" s="86"/>
    </row>
    <row r="10" spans="1:32" s="92" customFormat="1" ht="27" customHeight="1" x14ac:dyDescent="0.2">
      <c r="A10" s="165" t="s">
        <v>34</v>
      </c>
      <c r="B10" s="166"/>
      <c r="C10" s="20">
        <v>1</v>
      </c>
      <c r="D10" s="20">
        <v>2</v>
      </c>
      <c r="E10" s="20">
        <v>3</v>
      </c>
      <c r="F10" s="20">
        <v>4</v>
      </c>
      <c r="G10" s="20" t="s">
        <v>31</v>
      </c>
      <c r="H10" s="20" t="s">
        <v>32</v>
      </c>
      <c r="I10" s="20" t="s">
        <v>15</v>
      </c>
      <c r="J10" s="20" t="s">
        <v>142</v>
      </c>
      <c r="K10" s="20" t="s">
        <v>16</v>
      </c>
      <c r="L10" s="20" t="s">
        <v>35</v>
      </c>
      <c r="M10" s="20" t="s">
        <v>30</v>
      </c>
      <c r="N10" s="20" t="s">
        <v>86</v>
      </c>
      <c r="O10" s="20" t="s">
        <v>87</v>
      </c>
      <c r="P10" s="112"/>
      <c r="Q10" s="112"/>
      <c r="R10" s="112"/>
      <c r="S10" s="112"/>
      <c r="T10" s="112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</row>
    <row r="11" spans="1:32" s="83" customFormat="1" x14ac:dyDescent="0.2">
      <c r="A11" s="167"/>
      <c r="B11" s="168"/>
      <c r="C11" s="97" t="s">
        <v>33</v>
      </c>
      <c r="D11" s="97" t="s">
        <v>10</v>
      </c>
      <c r="E11" s="97" t="s">
        <v>11</v>
      </c>
      <c r="F11" s="98"/>
      <c r="G11" s="99"/>
      <c r="H11" s="99"/>
      <c r="I11" s="99"/>
      <c r="J11" s="97"/>
      <c r="K11" s="99"/>
      <c r="L11" s="100">
        <v>701</v>
      </c>
      <c r="M11" s="101"/>
      <c r="N11" s="102"/>
      <c r="O11" s="102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</row>
    <row r="12" spans="1:32" s="7" customFormat="1" ht="22.5" customHeight="1" x14ac:dyDescent="0.25">
      <c r="A12" s="30" t="s">
        <v>25</v>
      </c>
      <c r="B12" s="55" t="s">
        <v>144</v>
      </c>
      <c r="C12" s="124">
        <v>7258</v>
      </c>
      <c r="D12" s="14">
        <f>'ИНП 2022'!U9</f>
        <v>1.8081799999999999</v>
      </c>
      <c r="E12" s="14">
        <f>ИБР2022!AR9</f>
        <v>0.59162000000000003</v>
      </c>
      <c r="F12" s="16">
        <f>'ИНП 2022'!T9</f>
        <v>17313</v>
      </c>
      <c r="G12" s="17">
        <f>F12/E12</f>
        <v>29263.716574828435</v>
      </c>
      <c r="H12" s="19">
        <f>F12/C12</f>
        <v>2.3853678699366219</v>
      </c>
      <c r="I12" s="13">
        <f>D12/E12</f>
        <v>3.0563199350934718</v>
      </c>
      <c r="J12" s="107">
        <f>IF(I12&lt;$J$2,$J$2*($J$2-I12)*E12*C12,0)</f>
        <v>0</v>
      </c>
      <c r="K12" s="15">
        <f>J12/$J$16</f>
        <v>0</v>
      </c>
      <c r="L12" s="153">
        <f>ROUND($L$11*K12/$K$16,3)</f>
        <v>0</v>
      </c>
      <c r="M12" s="13">
        <f>I12+L12/(C12*E12*$J$2)</f>
        <v>3.0563199350934718</v>
      </c>
      <c r="N12" s="110">
        <f>ROUND((G12+L12),1)</f>
        <v>29263.7</v>
      </c>
      <c r="O12" s="111">
        <f>ROUND(N12/C12,3)</f>
        <v>4.032</v>
      </c>
    </row>
    <row r="13" spans="1:32" s="7" customFormat="1" ht="22.5" customHeight="1" x14ac:dyDescent="0.25">
      <c r="A13" s="30" t="s">
        <v>22</v>
      </c>
      <c r="B13" s="64" t="s">
        <v>145</v>
      </c>
      <c r="C13" s="124">
        <v>3796</v>
      </c>
      <c r="D13" s="14">
        <f>'ИНП 2022'!U10</f>
        <v>0.31568000000000002</v>
      </c>
      <c r="E13" s="14">
        <f>ИБР2022!AR10</f>
        <v>1.3191600000000001</v>
      </c>
      <c r="F13" s="16">
        <f>'ИНП 2022'!T10</f>
        <v>1580.83</v>
      </c>
      <c r="G13" s="17">
        <f t="shared" ref="G13:G15" si="0">F13/E13</f>
        <v>1198.3610782619241</v>
      </c>
      <c r="H13" s="19">
        <f t="shared" ref="H13:H15" si="1">F13/C13</f>
        <v>0.41644625922023182</v>
      </c>
      <c r="I13" s="13">
        <f t="shared" ref="I13:I15" si="2">D13/E13</f>
        <v>0.239303799387489</v>
      </c>
      <c r="J13" s="107">
        <f t="shared" ref="J13:J15" si="3">IF(I13&lt;$J$2,$J$2*($J$2-I13)*E13*C13,0)</f>
        <v>4097.5272736195484</v>
      </c>
      <c r="K13" s="15">
        <f>J13/$J$16</f>
        <v>0.43043612000604764</v>
      </c>
      <c r="L13" s="153">
        <f>ROUND($L$11*K13/$K$16,3)</f>
        <v>301.73599999999999</v>
      </c>
      <c r="M13" s="13">
        <f t="shared" ref="M13:M15" si="4">I13+L13/(C13*E13*$J$2)</f>
        <v>0.29768529644372826</v>
      </c>
      <c r="N13" s="110">
        <f t="shared" ref="N13:N15" si="5">ROUND((G13+L13),1)</f>
        <v>1500.1</v>
      </c>
      <c r="O13" s="111">
        <f t="shared" ref="O13:O15" si="6">ROUND(N13/C13,3)</f>
        <v>0.39500000000000002</v>
      </c>
    </row>
    <row r="14" spans="1:32" s="7" customFormat="1" ht="22.5" customHeight="1" x14ac:dyDescent="0.25">
      <c r="A14" s="30" t="s">
        <v>24</v>
      </c>
      <c r="B14" s="64" t="s">
        <v>146</v>
      </c>
      <c r="C14" s="124">
        <v>2847</v>
      </c>
      <c r="D14" s="14">
        <f>'ИНП 2022'!U11</f>
        <v>0.45828999999999998</v>
      </c>
      <c r="E14" s="14">
        <f>ИБР2022!AR11</f>
        <v>1.32657</v>
      </c>
      <c r="F14" s="16">
        <f>'ИНП 2022'!T11</f>
        <v>1721.24</v>
      </c>
      <c r="G14" s="17">
        <f t="shared" si="0"/>
        <v>1297.5116277316688</v>
      </c>
      <c r="H14" s="19">
        <f t="shared" si="1"/>
        <v>0.60458025992272568</v>
      </c>
      <c r="I14" s="13">
        <f t="shared" si="2"/>
        <v>0.34546989604770195</v>
      </c>
      <c r="J14" s="107">
        <f t="shared" si="3"/>
        <v>2676.5686787352251</v>
      </c>
      <c r="K14" s="15">
        <f>J14/$J$16</f>
        <v>0.28116758231771427</v>
      </c>
      <c r="L14" s="153">
        <f>ROUND($L$11*K14/$K$16,3)</f>
        <v>197.09800000000001</v>
      </c>
      <c r="M14" s="13">
        <f t="shared" si="4"/>
        <v>0.39603330602299563</v>
      </c>
      <c r="N14" s="110">
        <f t="shared" si="5"/>
        <v>1494.6</v>
      </c>
      <c r="O14" s="111">
        <f t="shared" si="6"/>
        <v>0.52500000000000002</v>
      </c>
    </row>
    <row r="15" spans="1:32" s="18" customFormat="1" ht="22.5" customHeight="1" x14ac:dyDescent="0.25">
      <c r="A15" s="30" t="s">
        <v>23</v>
      </c>
      <c r="B15" s="64" t="s">
        <v>147</v>
      </c>
      <c r="C15" s="124">
        <v>2645</v>
      </c>
      <c r="D15" s="14">
        <f>'ИНП 2022'!U12</f>
        <v>0.34749999999999998</v>
      </c>
      <c r="E15" s="14">
        <f>ИБР2022!AR12</f>
        <v>1.31105</v>
      </c>
      <c r="F15" s="16">
        <f>'ИНП 2022'!T12</f>
        <v>1212.52</v>
      </c>
      <c r="G15" s="25">
        <f t="shared" si="0"/>
        <v>924.84649708249106</v>
      </c>
      <c r="H15" s="26">
        <f t="shared" si="1"/>
        <v>0.4584196597353497</v>
      </c>
      <c r="I15" s="27">
        <f t="shared" si="2"/>
        <v>0.26505472712711181</v>
      </c>
      <c r="J15" s="107">
        <f t="shared" si="3"/>
        <v>2745.3822772184731</v>
      </c>
      <c r="K15" s="15">
        <f>J15/$J$16</f>
        <v>0.28839629767623798</v>
      </c>
      <c r="L15" s="153">
        <f>ROUND($L$11*K15/$K$16,3)</f>
        <v>202.166</v>
      </c>
      <c r="M15" s="13">
        <f t="shared" si="4"/>
        <v>0.32153996517814071</v>
      </c>
      <c r="N15" s="110">
        <f t="shared" si="5"/>
        <v>1127</v>
      </c>
      <c r="O15" s="111">
        <f t="shared" si="6"/>
        <v>0.42599999999999999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ht="22.5" customHeight="1" x14ac:dyDescent="0.25">
      <c r="A16" s="163" t="s">
        <v>0</v>
      </c>
      <c r="B16" s="163"/>
      <c r="C16" s="125">
        <f>SUM(C12:C15)</f>
        <v>16546</v>
      </c>
      <c r="D16" s="109">
        <f>'ИНП 2022'!U13</f>
        <v>1</v>
      </c>
      <c r="E16" s="109">
        <f>ИБР2022!AR13</f>
        <v>1</v>
      </c>
      <c r="F16" s="21">
        <f>SUM(F12:F15)</f>
        <v>21827.590000000004</v>
      </c>
      <c r="G16" s="21">
        <f>SUM(G12:G15)</f>
        <v>32684.43577790452</v>
      </c>
      <c r="H16" s="23">
        <f>AVERAGE(H12:H15)</f>
        <v>0.96620351220373213</v>
      </c>
      <c r="I16" s="22">
        <f>AVERAGE(I12:I15)</f>
        <v>0.97653708941394368</v>
      </c>
      <c r="J16" s="21">
        <f>SUM(J12:J15)</f>
        <v>9519.4782295732475</v>
      </c>
      <c r="K16" s="108">
        <f>SUM(K12:K15)</f>
        <v>0.99999999999999989</v>
      </c>
      <c r="L16" s="154">
        <f>SUM(L12:L15)</f>
        <v>701</v>
      </c>
      <c r="M16" s="22">
        <f>AVERAGE(M12:M15)</f>
        <v>1.017894625684584</v>
      </c>
      <c r="N16" s="21">
        <f>SUM(N12:N15)</f>
        <v>33385.399999999994</v>
      </c>
      <c r="O16" s="22">
        <f>AVERAGE(O12:O15)</f>
        <v>1.3445</v>
      </c>
    </row>
    <row r="17" spans="1:14" x14ac:dyDescent="0.2">
      <c r="A17" s="7"/>
      <c r="B17" s="7"/>
      <c r="C17" s="7"/>
      <c r="D17" s="7"/>
      <c r="E17" s="7"/>
      <c r="F17" s="7"/>
      <c r="G17" s="7"/>
      <c r="H17" s="7"/>
      <c r="I17" s="7"/>
      <c r="J17" s="12"/>
      <c r="K17" s="7"/>
      <c r="L17" s="7"/>
      <c r="M17" s="7"/>
      <c r="N17" s="7"/>
    </row>
    <row r="18" spans="1:14" x14ac:dyDescent="0.2">
      <c r="A18" s="7"/>
      <c r="B18" s="7"/>
      <c r="C18" s="7"/>
      <c r="D18" s="7"/>
      <c r="E18" s="7"/>
      <c r="F18" s="7"/>
      <c r="G18" s="7"/>
      <c r="H18" s="7"/>
      <c r="I18" s="7"/>
      <c r="J18" s="7"/>
      <c r="K18" s="7"/>
      <c r="L18" s="11"/>
      <c r="M18" s="7"/>
      <c r="N18" s="7"/>
    </row>
  </sheetData>
  <mergeCells count="19">
    <mergeCell ref="A16:B16"/>
    <mergeCell ref="L8:L9"/>
    <mergeCell ref="A10:B10"/>
    <mergeCell ref="A11:B11"/>
    <mergeCell ref="I7:I9"/>
    <mergeCell ref="J7:J9"/>
    <mergeCell ref="K7:K9"/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</mergeCells>
  <pageMargins left="0" right="0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43"/>
  <sheetViews>
    <sheetView zoomScale="85" zoomScaleNormal="85" zoomScaleSheetLayoutView="85" workbookViewId="0">
      <pane xSplit="2" ySplit="9" topLeftCell="K10" activePane="bottomRight" state="frozen"/>
      <selection activeCell="G21" sqref="G21"/>
      <selection pane="topRight" activeCell="G21" sqref="G21"/>
      <selection pane="bottomLeft" activeCell="G21" sqref="G21"/>
      <selection pane="bottomRight" activeCell="D13" sqref="D13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2.6640625" style="5" customWidth="1"/>
    <col min="5" max="5" width="14" style="5" customWidth="1"/>
    <col min="6" max="6" width="13.5" style="5" customWidth="1"/>
    <col min="7" max="7" width="13" style="5" customWidth="1"/>
    <col min="8" max="8" width="12.1640625" style="5" customWidth="1"/>
    <col min="9" max="9" width="32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10</v>
      </c>
      <c r="C1" s="6"/>
    </row>
    <row r="2" spans="1:23" ht="15.4" customHeight="1" x14ac:dyDescent="0.3">
      <c r="C2" s="8" t="s">
        <v>151</v>
      </c>
    </row>
    <row r="3" spans="1:23" x14ac:dyDescent="0.2">
      <c r="A3" s="2" t="s">
        <v>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61" t="s">
        <v>1</v>
      </c>
      <c r="B4" s="161" t="s">
        <v>36</v>
      </c>
      <c r="C4" s="162" t="s">
        <v>152</v>
      </c>
      <c r="D4" s="170" t="s">
        <v>4</v>
      </c>
      <c r="E4" s="170"/>
      <c r="F4" s="170"/>
      <c r="G4" s="170"/>
      <c r="H4" s="170" t="s">
        <v>39</v>
      </c>
      <c r="I4" s="170"/>
      <c r="J4" s="170"/>
      <c r="K4" s="170"/>
      <c r="L4" s="170" t="s">
        <v>14</v>
      </c>
      <c r="M4" s="170"/>
      <c r="N4" s="170"/>
      <c r="O4" s="170"/>
      <c r="P4" s="170" t="s">
        <v>43</v>
      </c>
      <c r="Q4" s="170"/>
      <c r="R4" s="170"/>
      <c r="S4" s="170"/>
      <c r="T4" s="170" t="s">
        <v>12</v>
      </c>
      <c r="U4" s="170" t="s">
        <v>9</v>
      </c>
    </row>
    <row r="5" spans="1:23" ht="13.15" customHeight="1" x14ac:dyDescent="0.2">
      <c r="A5" s="161"/>
      <c r="B5" s="161"/>
      <c r="C5" s="162"/>
      <c r="D5" s="169" t="s">
        <v>26</v>
      </c>
      <c r="E5" s="169" t="s">
        <v>148</v>
      </c>
      <c r="F5" s="169" t="s">
        <v>37</v>
      </c>
      <c r="G5" s="170" t="s">
        <v>13</v>
      </c>
      <c r="H5" s="169" t="s">
        <v>40</v>
      </c>
      <c r="I5" s="161" t="s">
        <v>45</v>
      </c>
      <c r="J5" s="169" t="s">
        <v>37</v>
      </c>
      <c r="K5" s="170" t="s">
        <v>13</v>
      </c>
      <c r="L5" s="169" t="s">
        <v>41</v>
      </c>
      <c r="M5" s="169" t="s">
        <v>28</v>
      </c>
      <c r="N5" s="169" t="s">
        <v>42</v>
      </c>
      <c r="O5" s="170" t="s">
        <v>13</v>
      </c>
      <c r="P5" s="174" t="s">
        <v>40</v>
      </c>
      <c r="Q5" s="161" t="s">
        <v>44</v>
      </c>
      <c r="R5" s="169" t="s">
        <v>42</v>
      </c>
      <c r="S5" s="170" t="s">
        <v>13</v>
      </c>
      <c r="T5" s="170"/>
      <c r="U5" s="170"/>
    </row>
    <row r="6" spans="1:23" ht="84" customHeight="1" x14ac:dyDescent="0.2">
      <c r="A6" s="161"/>
      <c r="B6" s="161"/>
      <c r="C6" s="162"/>
      <c r="D6" s="169"/>
      <c r="E6" s="169"/>
      <c r="F6" s="169"/>
      <c r="G6" s="170"/>
      <c r="H6" s="169"/>
      <c r="I6" s="161"/>
      <c r="J6" s="169"/>
      <c r="K6" s="170"/>
      <c r="L6" s="169"/>
      <c r="M6" s="169"/>
      <c r="N6" s="169"/>
      <c r="O6" s="170"/>
      <c r="P6" s="174"/>
      <c r="Q6" s="161"/>
      <c r="R6" s="169"/>
      <c r="S6" s="170"/>
      <c r="T6" s="170"/>
      <c r="U6" s="170"/>
    </row>
    <row r="7" spans="1:23" s="24" customFormat="1" ht="28.5" customHeight="1" x14ac:dyDescent="0.2">
      <c r="A7" s="173" t="s">
        <v>34</v>
      </c>
      <c r="B7" s="173"/>
      <c r="C7" s="20">
        <v>1</v>
      </c>
      <c r="D7" s="93">
        <v>2</v>
      </c>
      <c r="E7" s="93">
        <v>3</v>
      </c>
      <c r="F7" s="93">
        <v>4</v>
      </c>
      <c r="G7" s="93" t="s">
        <v>38</v>
      </c>
      <c r="H7" s="93">
        <v>6</v>
      </c>
      <c r="I7" s="93">
        <v>7</v>
      </c>
      <c r="J7" s="93">
        <v>8</v>
      </c>
      <c r="K7" s="93" t="s">
        <v>81</v>
      </c>
      <c r="L7" s="93">
        <v>10</v>
      </c>
      <c r="M7" s="93">
        <v>11</v>
      </c>
      <c r="N7" s="93">
        <v>12</v>
      </c>
      <c r="O7" s="93" t="s">
        <v>82</v>
      </c>
      <c r="P7" s="93">
        <v>14</v>
      </c>
      <c r="Q7" s="93">
        <v>15</v>
      </c>
      <c r="R7" s="93">
        <v>16</v>
      </c>
      <c r="S7" s="93" t="s">
        <v>83</v>
      </c>
      <c r="T7" s="94" t="s">
        <v>84</v>
      </c>
      <c r="U7" s="95" t="s">
        <v>85</v>
      </c>
    </row>
    <row r="8" spans="1:23" s="24" customFormat="1" ht="13.5" x14ac:dyDescent="0.25">
      <c r="A8" s="172"/>
      <c r="B8" s="172"/>
      <c r="C8" s="129" t="s">
        <v>33</v>
      </c>
      <c r="D8" s="37"/>
      <c r="E8" s="129"/>
      <c r="F8" s="129" t="s">
        <v>27</v>
      </c>
      <c r="G8" s="37"/>
      <c r="H8" s="37"/>
      <c r="I8" s="37"/>
      <c r="J8" s="129" t="s">
        <v>27</v>
      </c>
      <c r="K8" s="28"/>
      <c r="L8" s="37"/>
      <c r="M8" s="129" t="s">
        <v>27</v>
      </c>
      <c r="N8" s="129" t="s">
        <v>27</v>
      </c>
      <c r="O8" s="37"/>
      <c r="P8" s="37"/>
      <c r="Q8" s="37"/>
      <c r="R8" s="129" t="s">
        <v>27</v>
      </c>
      <c r="S8" s="37"/>
      <c r="T8" s="28"/>
      <c r="U8" s="29" t="s">
        <v>6</v>
      </c>
    </row>
    <row r="9" spans="1:23" s="24" customFormat="1" ht="22.5" customHeight="1" x14ac:dyDescent="0.25">
      <c r="A9" s="30" t="s">
        <v>25</v>
      </c>
      <c r="B9" s="55" t="s">
        <v>144</v>
      </c>
      <c r="C9" s="124">
        <v>7258</v>
      </c>
      <c r="D9" s="144">
        <v>406100</v>
      </c>
      <c r="E9" s="155">
        <v>0.16800000000000001</v>
      </c>
      <c r="F9" s="31">
        <v>0.1</v>
      </c>
      <c r="G9" s="32">
        <f>ROUND(D9*F9*E9,0)</f>
        <v>6822</v>
      </c>
      <c r="H9" s="38">
        <v>6394</v>
      </c>
      <c r="I9" s="38"/>
      <c r="J9" s="31">
        <v>1</v>
      </c>
      <c r="K9" s="32">
        <f>ROUND((H9+I9)*J9,0)</f>
        <v>6394</v>
      </c>
      <c r="L9" s="38">
        <v>39395.699999999997</v>
      </c>
      <c r="M9" s="31">
        <v>0.06</v>
      </c>
      <c r="N9" s="31">
        <v>0.5</v>
      </c>
      <c r="O9" s="32">
        <f>ROUND(L9*M9*N9,0)</f>
        <v>1182</v>
      </c>
      <c r="P9" s="38">
        <v>2850</v>
      </c>
      <c r="Q9" s="158">
        <v>64.599999999999994</v>
      </c>
      <c r="R9" s="31">
        <v>1</v>
      </c>
      <c r="S9" s="32">
        <f>ROUND((P9+Q9)*R9,0)</f>
        <v>2915</v>
      </c>
      <c r="T9" s="32">
        <f>G9+K9+O9+S9</f>
        <v>17313</v>
      </c>
      <c r="U9" s="33">
        <f>ROUND((T9/C9)/($T$13/$C$13),5)</f>
        <v>1.8081799999999999</v>
      </c>
      <c r="V9" s="34"/>
      <c r="W9" s="35"/>
    </row>
    <row r="10" spans="1:23" s="24" customFormat="1" ht="22.5" customHeight="1" x14ac:dyDescent="0.25">
      <c r="A10" s="30" t="s">
        <v>22</v>
      </c>
      <c r="B10" s="64" t="s">
        <v>145</v>
      </c>
      <c r="C10" s="124">
        <v>3796</v>
      </c>
      <c r="D10" s="144">
        <v>74500</v>
      </c>
      <c r="E10" s="155">
        <v>0.16700000000000001</v>
      </c>
      <c r="F10" s="31">
        <v>0.02</v>
      </c>
      <c r="G10" s="32">
        <f t="shared" ref="G10:G12" si="0">ROUND(D10*F10*E10,2)</f>
        <v>248.83</v>
      </c>
      <c r="H10" s="38">
        <v>304</v>
      </c>
      <c r="I10" s="38"/>
      <c r="J10" s="31">
        <v>1</v>
      </c>
      <c r="K10" s="32">
        <f t="shared" ref="K10:K12" si="1">ROUND((H10+I10)*J10,0)</f>
        <v>304</v>
      </c>
      <c r="L10" s="38"/>
      <c r="M10" s="31">
        <v>0.06</v>
      </c>
      <c r="N10" s="31">
        <v>0.3</v>
      </c>
      <c r="O10" s="32">
        <f t="shared" ref="O10:O12" si="2">ROUND(L10*M10*N10,0)</f>
        <v>0</v>
      </c>
      <c r="P10" s="38">
        <v>1000</v>
      </c>
      <c r="Q10" s="158">
        <v>28.1</v>
      </c>
      <c r="R10" s="31">
        <v>1</v>
      </c>
      <c r="S10" s="32">
        <f t="shared" ref="S10:S12" si="3">ROUND((P10+Q10)*R10,0)</f>
        <v>1028</v>
      </c>
      <c r="T10" s="32">
        <f t="shared" ref="T10:T12" si="4">G10+K10+O10+S10</f>
        <v>1580.83</v>
      </c>
      <c r="U10" s="33">
        <f>ROUND((T10/C10)/($T$13/$C$13),5)</f>
        <v>0.31568000000000002</v>
      </c>
      <c r="V10" s="34"/>
      <c r="W10" s="35"/>
    </row>
    <row r="11" spans="1:23" s="24" customFormat="1" ht="22.5" customHeight="1" x14ac:dyDescent="0.25">
      <c r="A11" s="30" t="s">
        <v>24</v>
      </c>
      <c r="B11" s="64" t="s">
        <v>146</v>
      </c>
      <c r="C11" s="124">
        <v>2847</v>
      </c>
      <c r="D11" s="144">
        <v>40400</v>
      </c>
      <c r="E11" s="155">
        <v>0.155</v>
      </c>
      <c r="F11" s="31">
        <v>0.02</v>
      </c>
      <c r="G11" s="32">
        <f t="shared" si="0"/>
        <v>125.24</v>
      </c>
      <c r="H11" s="38">
        <v>271</v>
      </c>
      <c r="I11" s="38"/>
      <c r="J11" s="31">
        <v>1</v>
      </c>
      <c r="K11" s="32">
        <f t="shared" si="1"/>
        <v>271</v>
      </c>
      <c r="L11" s="38">
        <v>22734.400000000001</v>
      </c>
      <c r="M11" s="31">
        <v>0.06</v>
      </c>
      <c r="N11" s="31">
        <v>0.3</v>
      </c>
      <c r="O11" s="32">
        <f t="shared" si="2"/>
        <v>409</v>
      </c>
      <c r="P11" s="38">
        <v>900</v>
      </c>
      <c r="Q11" s="158">
        <v>16.2</v>
      </c>
      <c r="R11" s="31">
        <v>1</v>
      </c>
      <c r="S11" s="32">
        <f t="shared" si="3"/>
        <v>916</v>
      </c>
      <c r="T11" s="32">
        <f t="shared" si="4"/>
        <v>1721.24</v>
      </c>
      <c r="U11" s="33">
        <f>ROUND((T11/C11)/($T$13/$C$13),5)</f>
        <v>0.45828999999999998</v>
      </c>
      <c r="V11" s="34"/>
      <c r="W11" s="35"/>
    </row>
    <row r="12" spans="1:23" s="24" customFormat="1" ht="22.5" customHeight="1" x14ac:dyDescent="0.25">
      <c r="A12" s="30" t="s">
        <v>23</v>
      </c>
      <c r="B12" s="64" t="s">
        <v>147</v>
      </c>
      <c r="C12" s="124">
        <v>2645</v>
      </c>
      <c r="D12" s="144">
        <v>29000</v>
      </c>
      <c r="E12" s="155">
        <v>0.19400000000000001</v>
      </c>
      <c r="F12" s="31">
        <v>0.02</v>
      </c>
      <c r="G12" s="32">
        <f t="shared" si="0"/>
        <v>112.52</v>
      </c>
      <c r="H12" s="38">
        <v>250</v>
      </c>
      <c r="I12" s="38"/>
      <c r="J12" s="31">
        <v>1</v>
      </c>
      <c r="K12" s="32">
        <f t="shared" si="1"/>
        <v>250</v>
      </c>
      <c r="L12" s="38">
        <v>634.1</v>
      </c>
      <c r="M12" s="31">
        <v>0.06</v>
      </c>
      <c r="N12" s="31">
        <v>0.3</v>
      </c>
      <c r="O12" s="32">
        <f t="shared" si="2"/>
        <v>11</v>
      </c>
      <c r="P12" s="38">
        <v>812</v>
      </c>
      <c r="Q12" s="158">
        <v>27.1</v>
      </c>
      <c r="R12" s="31">
        <v>1</v>
      </c>
      <c r="S12" s="32">
        <f t="shared" si="3"/>
        <v>839</v>
      </c>
      <c r="T12" s="32">
        <f t="shared" si="4"/>
        <v>1212.52</v>
      </c>
      <c r="U12" s="33">
        <f>ROUND((T12/C12)/($T$13/$C$13),5)</f>
        <v>0.34749999999999998</v>
      </c>
      <c r="V12" s="34"/>
      <c r="W12" s="35"/>
    </row>
    <row r="13" spans="1:23" s="96" customFormat="1" ht="22.5" customHeight="1" x14ac:dyDescent="0.25">
      <c r="A13" s="171" t="s">
        <v>0</v>
      </c>
      <c r="B13" s="171"/>
      <c r="C13" s="145">
        <f>SUM(C9:C12)</f>
        <v>16546</v>
      </c>
      <c r="D13" s="145">
        <f>SUM(D9:D12)</f>
        <v>550000</v>
      </c>
      <c r="E13" s="156" t="s">
        <v>5</v>
      </c>
      <c r="F13" s="146" t="s">
        <v>5</v>
      </c>
      <c r="G13" s="145">
        <f>SUM(G9:G12)</f>
        <v>7308.59</v>
      </c>
      <c r="H13" s="145">
        <f>SUM(H9:H12)</f>
        <v>7219</v>
      </c>
      <c r="I13" s="145">
        <f>SUM(I9:I12)</f>
        <v>0</v>
      </c>
      <c r="J13" s="146" t="s">
        <v>5</v>
      </c>
      <c r="K13" s="145">
        <f>SUM(K9:K12)</f>
        <v>7219</v>
      </c>
      <c r="L13" s="145">
        <f>SUM(L9:L12)</f>
        <v>62764.2</v>
      </c>
      <c r="M13" s="146" t="s">
        <v>5</v>
      </c>
      <c r="N13" s="146" t="s">
        <v>5</v>
      </c>
      <c r="O13" s="145">
        <f>SUM(O9:O12)</f>
        <v>1602</v>
      </c>
      <c r="P13" s="145">
        <f>SUM(P9:P12)</f>
        <v>5562</v>
      </c>
      <c r="Q13" s="157">
        <f>SUM(Q9:Q12)</f>
        <v>136</v>
      </c>
      <c r="R13" s="146" t="s">
        <v>5</v>
      </c>
      <c r="S13" s="145">
        <f>SUM(S9:S12)</f>
        <v>5698</v>
      </c>
      <c r="T13" s="145">
        <f>SUM(T9:T12)</f>
        <v>21827.590000000004</v>
      </c>
      <c r="U13" s="141">
        <f t="shared" ref="U13" si="5">(T13/C13)/($T$13/$C$13)</f>
        <v>1</v>
      </c>
    </row>
    <row r="14" spans="1:23" s="24" customFormat="1" x14ac:dyDescent="0.2">
      <c r="A14" s="36"/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</row>
    <row r="15" spans="1:23" s="24" customFormat="1" x14ac:dyDescent="0.2">
      <c r="A15" s="36"/>
      <c r="B15" s="36"/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23" s="24" customFormat="1" x14ac:dyDescent="0.2">
      <c r="A16" s="36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24" customFormat="1" x14ac:dyDescent="0.2">
      <c r="A17" s="36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24" customFormat="1" x14ac:dyDescent="0.2">
      <c r="A18" s="36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s="24" customFormat="1" x14ac:dyDescent="0.2">
      <c r="A19" s="36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</row>
    <row r="20" spans="1:19" s="24" customFormat="1" x14ac:dyDescent="0.2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</row>
    <row r="21" spans="1:19" s="24" customFormat="1" x14ac:dyDescent="0.2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</row>
    <row r="22" spans="1:19" s="24" customForma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</row>
    <row r="23" spans="1:19" s="24" customFormat="1" x14ac:dyDescent="0.2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</row>
    <row r="24" spans="1:19" s="24" customForma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</row>
    <row r="25" spans="1:19" s="24" customForma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</row>
    <row r="26" spans="1:19" s="24" customForma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</row>
    <row r="27" spans="1:19" s="24" customForma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</row>
    <row r="28" spans="1:19" s="24" customFormat="1" x14ac:dyDescent="0.2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</row>
    <row r="29" spans="1:19" s="24" customFormat="1" x14ac:dyDescent="0.2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</row>
    <row r="30" spans="1:19" s="24" customFormat="1" x14ac:dyDescent="0.2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</row>
    <row r="31" spans="1:19" s="24" customFormat="1" x14ac:dyDescent="0.2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</row>
    <row r="32" spans="1:19" s="24" customFormat="1" x14ac:dyDescent="0.2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</row>
    <row r="33" spans="1:19" s="24" customFormat="1" x14ac:dyDescent="0.2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</row>
    <row r="34" spans="1:19" s="24" customFormat="1" x14ac:dyDescent="0.2"/>
    <row r="35" spans="1:19" s="24" customFormat="1" x14ac:dyDescent="0.2"/>
    <row r="36" spans="1:19" s="24" customFormat="1" x14ac:dyDescent="0.2"/>
    <row r="37" spans="1:19" s="24" customFormat="1" x14ac:dyDescent="0.2"/>
    <row r="38" spans="1:19" s="24" customFormat="1" x14ac:dyDescent="0.2"/>
    <row r="39" spans="1:19" s="24" customFormat="1" x14ac:dyDescent="0.2"/>
    <row r="40" spans="1:19" s="24" customFormat="1" x14ac:dyDescent="0.2"/>
    <row r="41" spans="1:19" s="24" customFormat="1" x14ac:dyDescent="0.2"/>
    <row r="42" spans="1:19" s="24" customFormat="1" x14ac:dyDescent="0.2"/>
    <row r="43" spans="1:19" s="24" customFormat="1" x14ac:dyDescent="0.2"/>
  </sheetData>
  <mergeCells count="28">
    <mergeCell ref="R5:R6"/>
    <mergeCell ref="T4:T6"/>
    <mergeCell ref="U4:U6"/>
    <mergeCell ref="A13:B13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  <mergeCell ref="H4:K4"/>
    <mergeCell ref="I5:I6"/>
    <mergeCell ref="L4:O4"/>
    <mergeCell ref="L5:L6"/>
    <mergeCell ref="O5:O6"/>
    <mergeCell ref="J5:J6"/>
    <mergeCell ref="F5:F6"/>
    <mergeCell ref="D5:D6"/>
    <mergeCell ref="E5:E6"/>
    <mergeCell ref="N5:N6"/>
    <mergeCell ref="M5:M6"/>
    <mergeCell ref="K5:K6"/>
  </mergeCells>
  <phoneticPr fontId="0" type="noConversion"/>
  <pageMargins left="0.62992125984251968" right="0.19685039370078741" top="0.99" bottom="0.35433070866141736" header="0.15748031496062992" footer="0.19685039370078741"/>
  <pageSetup paperSize="9" scale="65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Z60"/>
  <sheetViews>
    <sheetView tabSelected="1" zoomScale="115" zoomScaleNormal="115" zoomScaleSheetLayoutView="70" workbookViewId="0">
      <pane xSplit="3" topLeftCell="AM1" activePane="topRight" state="frozenSplit"/>
      <selection activeCell="A4" sqref="A4"/>
      <selection pane="topRight" activeCell="AR9" sqref="AR9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6.83203125" style="1" customWidth="1"/>
    <col min="5" max="5" width="16.6640625" style="1" customWidth="1"/>
    <col min="6" max="6" width="0.1640625" style="1" hidden="1" customWidth="1"/>
    <col min="7" max="7" width="16.83203125" style="1" hidden="1" customWidth="1"/>
    <col min="8" max="8" width="0.33203125" style="1" customWidth="1"/>
    <col min="9" max="9" width="24.1640625" style="1" hidden="1" customWidth="1"/>
    <col min="10" max="10" width="16.83203125" style="1" hidden="1" customWidth="1"/>
    <col min="11" max="11" width="24.1640625" style="1" customWidth="1"/>
    <col min="12" max="12" width="0.1640625" style="1" customWidth="1"/>
    <col min="13" max="13" width="16.83203125" style="1" customWidth="1"/>
    <col min="14" max="14" width="45.83203125" style="1" customWidth="1"/>
    <col min="15" max="15" width="16.83203125" style="1" customWidth="1"/>
    <col min="16" max="16" width="18.1640625" style="1" customWidth="1"/>
    <col min="17" max="17" width="0.1640625" style="1" customWidth="1"/>
    <col min="18" max="18" width="16.83203125" style="1" hidden="1" customWidth="1"/>
    <col min="19" max="20" width="16.83203125" style="1" customWidth="1"/>
    <col min="21" max="21" width="0.1640625" style="1" customWidth="1"/>
    <col min="22" max="22" width="16.83203125" style="1" hidden="1" customWidth="1"/>
    <col min="23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19.33203125" style="1" customWidth="1"/>
    <col min="31" max="31" width="0.1640625" style="1" customWidth="1"/>
    <col min="32" max="32" width="14" style="1" hidden="1" customWidth="1"/>
    <col min="33" max="33" width="0.33203125" style="1" hidden="1" customWidth="1"/>
    <col min="34" max="34" width="18.1640625" style="1" hidden="1" customWidth="1"/>
    <col min="35" max="35" width="0.6640625" style="1" hidden="1" customWidth="1"/>
    <col min="36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50" width="8.83203125" style="1"/>
    <col min="51" max="51" width="12.83203125" style="1" customWidth="1"/>
    <col min="52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52" ht="15.75" x14ac:dyDescent="0.25">
      <c r="B1" s="6" t="s">
        <v>11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40"/>
    </row>
    <row r="2" spans="1:52" ht="18.75" x14ac:dyDescent="0.3">
      <c r="B2" s="41"/>
      <c r="C2" s="8" t="s">
        <v>149</v>
      </c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1"/>
      <c r="AQ2" s="41"/>
      <c r="AR2" s="41"/>
    </row>
    <row r="3" spans="1:52" ht="13.15" customHeight="1" x14ac:dyDescent="0.25">
      <c r="A3" s="2" t="s">
        <v>7</v>
      </c>
      <c r="B3" s="42"/>
      <c r="C3" s="43"/>
      <c r="D3" s="43"/>
      <c r="E3" s="118">
        <v>1</v>
      </c>
      <c r="F3" s="43"/>
      <c r="G3" s="43"/>
      <c r="H3" s="43"/>
      <c r="I3" s="118">
        <f>E3+1</f>
        <v>2</v>
      </c>
      <c r="J3" s="42"/>
      <c r="K3" s="42"/>
      <c r="L3" s="118">
        <f>I3+1</f>
        <v>3</v>
      </c>
      <c r="M3" s="43"/>
      <c r="N3" s="118">
        <f>L3+1</f>
        <v>4</v>
      </c>
      <c r="O3" s="43"/>
      <c r="P3" s="118">
        <f>N3+1</f>
        <v>5</v>
      </c>
      <c r="Q3" s="43"/>
      <c r="R3" s="118">
        <f>P3+1</f>
        <v>6</v>
      </c>
      <c r="S3" s="43"/>
      <c r="T3" s="118">
        <f>R3+1</f>
        <v>7</v>
      </c>
      <c r="U3" s="43"/>
      <c r="V3" s="118">
        <f>T3+1</f>
        <v>8</v>
      </c>
      <c r="W3" s="43"/>
      <c r="X3" s="118">
        <f>V3+1</f>
        <v>9</v>
      </c>
      <c r="Y3" s="43"/>
      <c r="Z3" s="118">
        <f>X3+1</f>
        <v>10</v>
      </c>
      <c r="AA3" s="43"/>
      <c r="AB3" s="118">
        <f>Z3+1</f>
        <v>11</v>
      </c>
      <c r="AC3" s="43"/>
      <c r="AD3" s="118">
        <f>AB3+1</f>
        <v>12</v>
      </c>
      <c r="AE3" s="118">
        <f>AD3+1</f>
        <v>13</v>
      </c>
      <c r="AF3" s="118">
        <f>AE3+1</f>
        <v>14</v>
      </c>
      <c r="AG3" s="43"/>
      <c r="AH3" s="43"/>
      <c r="AI3" s="118">
        <f>AF3+1</f>
        <v>15</v>
      </c>
      <c r="AJ3" s="43"/>
      <c r="AK3" s="43"/>
      <c r="AL3" s="118">
        <f>AI3+1</f>
        <v>16</v>
      </c>
      <c r="AM3" s="44"/>
      <c r="AN3" s="44"/>
      <c r="AO3" s="118">
        <f>AL3+1</f>
        <v>17</v>
      </c>
    </row>
    <row r="4" spans="1:52" ht="13.15" customHeight="1" x14ac:dyDescent="0.2">
      <c r="A4" s="161" t="s">
        <v>1</v>
      </c>
      <c r="B4" s="161" t="s">
        <v>2</v>
      </c>
      <c r="C4" s="175" t="s">
        <v>150</v>
      </c>
      <c r="D4" s="162" t="s">
        <v>136</v>
      </c>
      <c r="E4" s="175" t="s">
        <v>97</v>
      </c>
      <c r="F4" s="162" t="s">
        <v>98</v>
      </c>
      <c r="G4" s="162" t="s">
        <v>100</v>
      </c>
      <c r="H4" s="162" t="s">
        <v>137</v>
      </c>
      <c r="I4" s="175" t="s">
        <v>99</v>
      </c>
      <c r="J4" s="162" t="s">
        <v>101</v>
      </c>
      <c r="K4" s="162" t="s">
        <v>138</v>
      </c>
      <c r="L4" s="175" t="s">
        <v>103</v>
      </c>
      <c r="M4" s="162" t="s">
        <v>136</v>
      </c>
      <c r="N4" s="175" t="s">
        <v>88</v>
      </c>
      <c r="O4" s="162" t="s">
        <v>136</v>
      </c>
      <c r="P4" s="175" t="s">
        <v>102</v>
      </c>
      <c r="Q4" s="162" t="s">
        <v>136</v>
      </c>
      <c r="R4" s="175" t="s">
        <v>104</v>
      </c>
      <c r="S4" s="162" t="s">
        <v>136</v>
      </c>
      <c r="T4" s="175" t="s">
        <v>55</v>
      </c>
      <c r="U4" s="162" t="s">
        <v>136</v>
      </c>
      <c r="V4" s="175" t="s">
        <v>56</v>
      </c>
      <c r="W4" s="162" t="s">
        <v>136</v>
      </c>
      <c r="X4" s="175" t="s">
        <v>105</v>
      </c>
      <c r="Y4" s="162" t="s">
        <v>136</v>
      </c>
      <c r="Z4" s="175" t="s">
        <v>106</v>
      </c>
      <c r="AA4" s="162" t="s">
        <v>136</v>
      </c>
      <c r="AB4" s="175" t="s">
        <v>107</v>
      </c>
      <c r="AC4" s="162" t="s">
        <v>136</v>
      </c>
      <c r="AD4" s="175" t="s">
        <v>108</v>
      </c>
      <c r="AE4" s="175" t="s">
        <v>109</v>
      </c>
      <c r="AF4" s="175" t="s">
        <v>110</v>
      </c>
      <c r="AG4" s="162" t="s">
        <v>112</v>
      </c>
      <c r="AH4" s="162" t="s">
        <v>139</v>
      </c>
      <c r="AI4" s="175" t="s">
        <v>111</v>
      </c>
      <c r="AJ4" s="162" t="s">
        <v>116</v>
      </c>
      <c r="AK4" s="162" t="s">
        <v>57</v>
      </c>
      <c r="AL4" s="175" t="s">
        <v>113</v>
      </c>
      <c r="AM4" s="162" t="s">
        <v>115</v>
      </c>
      <c r="AN4" s="162" t="s">
        <v>140</v>
      </c>
      <c r="AO4" s="175" t="s">
        <v>114</v>
      </c>
      <c r="AP4" s="175" t="s">
        <v>58</v>
      </c>
      <c r="AQ4" s="175" t="s">
        <v>8</v>
      </c>
      <c r="AR4" s="175" t="s">
        <v>29</v>
      </c>
    </row>
    <row r="5" spans="1:52" ht="13.15" customHeight="1" x14ac:dyDescent="0.2">
      <c r="A5" s="161"/>
      <c r="B5" s="176"/>
      <c r="C5" s="175"/>
      <c r="D5" s="162"/>
      <c r="E5" s="175"/>
      <c r="F5" s="162"/>
      <c r="G5" s="162"/>
      <c r="H5" s="162"/>
      <c r="I5" s="175"/>
      <c r="J5" s="162"/>
      <c r="K5" s="162"/>
      <c r="L5" s="175"/>
      <c r="M5" s="162"/>
      <c r="N5" s="175"/>
      <c r="O5" s="162"/>
      <c r="P5" s="175"/>
      <c r="Q5" s="162"/>
      <c r="R5" s="175"/>
      <c r="S5" s="162"/>
      <c r="T5" s="175"/>
      <c r="U5" s="162"/>
      <c r="V5" s="175"/>
      <c r="W5" s="162"/>
      <c r="X5" s="175"/>
      <c r="Y5" s="162"/>
      <c r="Z5" s="175"/>
      <c r="AA5" s="162"/>
      <c r="AB5" s="175"/>
      <c r="AC5" s="162"/>
      <c r="AD5" s="175"/>
      <c r="AE5" s="175"/>
      <c r="AF5" s="175"/>
      <c r="AG5" s="162"/>
      <c r="AH5" s="162"/>
      <c r="AI5" s="175"/>
      <c r="AJ5" s="162"/>
      <c r="AK5" s="162"/>
      <c r="AL5" s="175"/>
      <c r="AM5" s="162"/>
      <c r="AN5" s="162"/>
      <c r="AO5" s="175"/>
      <c r="AP5" s="175"/>
      <c r="AQ5" s="175"/>
      <c r="AR5" s="175"/>
    </row>
    <row r="6" spans="1:52" ht="152.25" customHeight="1" x14ac:dyDescent="0.2">
      <c r="A6" s="161"/>
      <c r="B6" s="161"/>
      <c r="C6" s="175"/>
      <c r="D6" s="162"/>
      <c r="E6" s="175"/>
      <c r="F6" s="162"/>
      <c r="G6" s="162"/>
      <c r="H6" s="162"/>
      <c r="I6" s="175"/>
      <c r="J6" s="162"/>
      <c r="K6" s="162"/>
      <c r="L6" s="175"/>
      <c r="M6" s="162"/>
      <c r="N6" s="175"/>
      <c r="O6" s="162"/>
      <c r="P6" s="175"/>
      <c r="Q6" s="162"/>
      <c r="R6" s="175"/>
      <c r="S6" s="162"/>
      <c r="T6" s="175"/>
      <c r="U6" s="162"/>
      <c r="V6" s="175"/>
      <c r="W6" s="162"/>
      <c r="X6" s="175"/>
      <c r="Y6" s="162"/>
      <c r="Z6" s="175"/>
      <c r="AA6" s="162"/>
      <c r="AB6" s="175"/>
      <c r="AC6" s="162"/>
      <c r="AD6" s="175"/>
      <c r="AE6" s="175"/>
      <c r="AF6" s="175"/>
      <c r="AG6" s="162"/>
      <c r="AH6" s="162"/>
      <c r="AI6" s="175"/>
      <c r="AJ6" s="162"/>
      <c r="AK6" s="162"/>
      <c r="AL6" s="175"/>
      <c r="AM6" s="162"/>
      <c r="AN6" s="162"/>
      <c r="AO6" s="175"/>
      <c r="AP6" s="175"/>
      <c r="AQ6" s="175"/>
      <c r="AR6" s="175"/>
      <c r="AT6" s="7"/>
    </row>
    <row r="7" spans="1:52" ht="15" x14ac:dyDescent="0.25">
      <c r="A7" s="178" t="s">
        <v>59</v>
      </c>
      <c r="B7" s="179"/>
      <c r="C7" s="143">
        <v>1</v>
      </c>
      <c r="D7" s="143">
        <v>2</v>
      </c>
      <c r="E7" s="143" t="s">
        <v>117</v>
      </c>
      <c r="F7" s="143" t="s">
        <v>118</v>
      </c>
      <c r="G7" s="127" t="s">
        <v>119</v>
      </c>
      <c r="H7" s="143">
        <v>6</v>
      </c>
      <c r="I7" s="143" t="s">
        <v>141</v>
      </c>
      <c r="J7" s="143">
        <v>8</v>
      </c>
      <c r="K7" s="143">
        <v>9</v>
      </c>
      <c r="L7" s="143" t="s">
        <v>120</v>
      </c>
      <c r="M7" s="143">
        <v>11</v>
      </c>
      <c r="N7" s="143" t="s">
        <v>121</v>
      </c>
      <c r="O7" s="143">
        <v>13</v>
      </c>
      <c r="P7" s="143" t="s">
        <v>122</v>
      </c>
      <c r="Q7" s="143">
        <v>15</v>
      </c>
      <c r="R7" s="143" t="s">
        <v>123</v>
      </c>
      <c r="S7" s="143">
        <v>17</v>
      </c>
      <c r="T7" s="143" t="s">
        <v>124</v>
      </c>
      <c r="U7" s="143">
        <v>19</v>
      </c>
      <c r="V7" s="143" t="s">
        <v>125</v>
      </c>
      <c r="W7" s="143">
        <v>21</v>
      </c>
      <c r="X7" s="143" t="s">
        <v>126</v>
      </c>
      <c r="Y7" s="143">
        <v>23</v>
      </c>
      <c r="Z7" s="143" t="s">
        <v>127</v>
      </c>
      <c r="AA7" s="143">
        <v>25</v>
      </c>
      <c r="AB7" s="143" t="s">
        <v>128</v>
      </c>
      <c r="AC7" s="143">
        <v>27</v>
      </c>
      <c r="AD7" s="143" t="s">
        <v>129</v>
      </c>
      <c r="AE7" s="143">
        <v>29</v>
      </c>
      <c r="AF7" s="143">
        <v>30</v>
      </c>
      <c r="AG7" s="143">
        <v>31</v>
      </c>
      <c r="AH7" s="143">
        <v>32</v>
      </c>
      <c r="AI7" s="143" t="s">
        <v>130</v>
      </c>
      <c r="AJ7" s="143">
        <v>34</v>
      </c>
      <c r="AK7" s="143">
        <v>35</v>
      </c>
      <c r="AL7" s="143" t="s">
        <v>131</v>
      </c>
      <c r="AM7" s="143">
        <v>37</v>
      </c>
      <c r="AN7" s="143">
        <v>38</v>
      </c>
      <c r="AO7" s="143" t="s">
        <v>132</v>
      </c>
      <c r="AP7" s="143" t="s">
        <v>133</v>
      </c>
      <c r="AQ7" s="143" t="s">
        <v>134</v>
      </c>
      <c r="AR7" s="128" t="s">
        <v>135</v>
      </c>
      <c r="AU7" s="150"/>
      <c r="AV7" s="150"/>
      <c r="AW7" s="150"/>
      <c r="AX7" s="150"/>
      <c r="AY7" s="152"/>
      <c r="AZ7" s="150"/>
    </row>
    <row r="8" spans="1:52" ht="15" x14ac:dyDescent="0.25">
      <c r="A8" s="177"/>
      <c r="B8" s="177"/>
      <c r="C8" s="129" t="s">
        <v>33</v>
      </c>
      <c r="D8" s="126"/>
      <c r="E8" s="130"/>
      <c r="F8" s="126"/>
      <c r="G8" s="126"/>
      <c r="H8" s="126"/>
      <c r="I8" s="130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6"/>
      <c r="AG8" s="126"/>
      <c r="AH8" s="126"/>
      <c r="AI8" s="126"/>
      <c r="AJ8" s="126"/>
      <c r="AK8" s="126"/>
      <c r="AL8" s="126"/>
      <c r="AM8" s="131"/>
      <c r="AN8" s="143"/>
      <c r="AO8" s="131"/>
      <c r="AP8" s="132"/>
      <c r="AQ8" s="132"/>
      <c r="AR8" s="133" t="s">
        <v>6</v>
      </c>
      <c r="AU8" s="150">
        <v>851</v>
      </c>
      <c r="AV8" s="150">
        <v>852</v>
      </c>
      <c r="AW8" s="150"/>
      <c r="AX8" s="150"/>
      <c r="AY8" s="152"/>
      <c r="AZ8" s="150"/>
    </row>
    <row r="9" spans="1:52" s="122" customFormat="1" ht="19.5" customHeight="1" x14ac:dyDescent="0.25">
      <c r="A9" s="30" t="s">
        <v>25</v>
      </c>
      <c r="B9" s="55" t="s">
        <v>144</v>
      </c>
      <c r="C9" s="124">
        <v>7258</v>
      </c>
      <c r="D9" s="75"/>
      <c r="E9" s="56">
        <f>C9*D9</f>
        <v>0</v>
      </c>
      <c r="F9" s="147">
        <f>ROUND(C9*5%,0)</f>
        <v>363</v>
      </c>
      <c r="G9" s="147">
        <f>F9*18</f>
        <v>6534</v>
      </c>
      <c r="H9" s="67"/>
      <c r="I9" s="56">
        <f>G9*H9/1000*1%</f>
        <v>0</v>
      </c>
      <c r="J9" s="123"/>
      <c r="K9" s="123">
        <v>2.58</v>
      </c>
      <c r="L9" s="56">
        <f>J9*K9</f>
        <v>0</v>
      </c>
      <c r="M9" s="75">
        <v>1.47E-2</v>
      </c>
      <c r="N9" s="56">
        <f>C9*M9</f>
        <v>106.6926</v>
      </c>
      <c r="O9" s="75">
        <v>4.6600000000000003E-2</v>
      </c>
      <c r="P9" s="56">
        <f>C9*O9</f>
        <v>338.22280000000001</v>
      </c>
      <c r="Q9" s="75"/>
      <c r="R9" s="56">
        <f>C9*Q9</f>
        <v>0</v>
      </c>
      <c r="S9" s="75">
        <v>1E-3</v>
      </c>
      <c r="T9" s="56">
        <f>C9*S9</f>
        <v>7.258</v>
      </c>
      <c r="U9" s="75"/>
      <c r="V9" s="56">
        <f>C9*U9</f>
        <v>0</v>
      </c>
      <c r="W9" s="75">
        <v>8.0000000000000002E-3</v>
      </c>
      <c r="X9" s="56">
        <f>C9*W9</f>
        <v>58.064</v>
      </c>
      <c r="Y9" s="75">
        <v>9.5399999999999999E-2</v>
      </c>
      <c r="Z9" s="56">
        <f>C9*Y9</f>
        <v>692.41319999999996</v>
      </c>
      <c r="AA9" s="75">
        <v>0.2</v>
      </c>
      <c r="AB9" s="56">
        <f>C9*AA9</f>
        <v>1451.6000000000001</v>
      </c>
      <c r="AC9" s="75">
        <v>1E-3</v>
      </c>
      <c r="AD9" s="56">
        <f t="shared" ref="AD9:AD12" si="0">C9*AC9</f>
        <v>7.258</v>
      </c>
      <c r="AE9" s="56"/>
      <c r="AF9" s="56"/>
      <c r="AG9" s="67"/>
      <c r="AH9" s="75"/>
      <c r="AI9" s="56">
        <f>AG9*AH9</f>
        <v>0</v>
      </c>
      <c r="AJ9" s="67">
        <v>1</v>
      </c>
      <c r="AK9" s="75">
        <v>10.5</v>
      </c>
      <c r="AL9" s="56">
        <f>AJ9*AK9</f>
        <v>10.5</v>
      </c>
      <c r="AM9" s="61">
        <v>969.92</v>
      </c>
      <c r="AN9" s="149">
        <v>6.0499999999999998E-3</v>
      </c>
      <c r="AO9" s="56">
        <f>AM9*AN9*12/1000</f>
        <v>7.0416191999999989E-2</v>
      </c>
      <c r="AP9" s="58">
        <f>E9+I9+L9+N9+P9+R9+T9+V9+X9+Z9+AB9+AD9+AE9+AF9+AI9+AL9+AO9</f>
        <v>2672.0790161919999</v>
      </c>
      <c r="AQ9" s="134">
        <f t="shared" ref="AQ9:AQ12" si="1">AP9/C9</f>
        <v>0.36815638139873241</v>
      </c>
      <c r="AR9" s="135">
        <f>ROUND((AP9/C9)/($AP$13/$C$13),5)</f>
        <v>0.59162000000000003</v>
      </c>
      <c r="AS9" s="121"/>
      <c r="AU9" s="151"/>
      <c r="AV9" s="151"/>
      <c r="AW9" s="151"/>
      <c r="AX9" s="151"/>
      <c r="AY9" s="152"/>
      <c r="AZ9" s="151"/>
    </row>
    <row r="10" spans="1:52" s="122" customFormat="1" ht="19.5" customHeight="1" x14ac:dyDescent="0.25">
      <c r="A10" s="30" t="s">
        <v>22</v>
      </c>
      <c r="B10" s="64" t="s">
        <v>145</v>
      </c>
      <c r="C10" s="124">
        <v>3796</v>
      </c>
      <c r="D10" s="75">
        <v>0.67300000000000004</v>
      </c>
      <c r="E10" s="56">
        <f t="shared" ref="E10:E12" si="2">C10*D10</f>
        <v>2554.7080000000001</v>
      </c>
      <c r="F10" s="147">
        <f t="shared" ref="F10:F12" si="3">ROUND(C10*5%,0)</f>
        <v>190</v>
      </c>
      <c r="G10" s="147">
        <f t="shared" ref="G10:G12" si="4">F10*18</f>
        <v>3420</v>
      </c>
      <c r="H10" s="67"/>
      <c r="I10" s="56">
        <f t="shared" ref="I10:I12" si="5">G10*H10/1000*1%</f>
        <v>0</v>
      </c>
      <c r="J10" s="123"/>
      <c r="K10" s="123">
        <v>2.58</v>
      </c>
      <c r="L10" s="56">
        <f t="shared" ref="L10:L12" si="6">J10*K10</f>
        <v>0</v>
      </c>
      <c r="M10" s="75">
        <v>2.4199999999999999E-2</v>
      </c>
      <c r="N10" s="56">
        <f t="shared" ref="N10:N12" si="7">C10*M10</f>
        <v>91.863199999999992</v>
      </c>
      <c r="O10" s="75"/>
      <c r="P10" s="56">
        <f t="shared" ref="P10:P12" si="8">C10*O10</f>
        <v>0</v>
      </c>
      <c r="Q10" s="75"/>
      <c r="R10" s="56">
        <f t="shared" ref="R10:R11" si="9">C10*Q10</f>
        <v>0</v>
      </c>
      <c r="S10" s="75">
        <v>1E-3</v>
      </c>
      <c r="T10" s="56">
        <f t="shared" ref="T10:T12" si="10">C10*S10</f>
        <v>3.7960000000000003</v>
      </c>
      <c r="U10" s="75"/>
      <c r="V10" s="56">
        <f t="shared" ref="V10:V12" si="11">C10*U10</f>
        <v>0</v>
      </c>
      <c r="W10" s="75">
        <v>7.0000000000000001E-3</v>
      </c>
      <c r="X10" s="56">
        <f t="shared" ref="X10:X12" si="12">C10*W10</f>
        <v>26.571999999999999</v>
      </c>
      <c r="Y10" s="75">
        <v>4.7800000000000002E-2</v>
      </c>
      <c r="Z10" s="56">
        <f t="shared" ref="Z10:Z12" si="13">C10*Y10</f>
        <v>181.44880000000001</v>
      </c>
      <c r="AA10" s="75">
        <v>4.2000000000000003E-2</v>
      </c>
      <c r="AB10" s="56">
        <f t="shared" ref="AB10:AB12" si="14">C10*AA10</f>
        <v>159.43200000000002</v>
      </c>
      <c r="AC10" s="75">
        <v>1E-3</v>
      </c>
      <c r="AD10" s="56">
        <f t="shared" si="0"/>
        <v>3.7960000000000003</v>
      </c>
      <c r="AE10" s="56"/>
      <c r="AF10" s="56"/>
      <c r="AG10" s="67"/>
      <c r="AH10" s="75"/>
      <c r="AI10" s="56">
        <f t="shared" ref="AI10:AI12" si="15">AG10*AH10</f>
        <v>0</v>
      </c>
      <c r="AJ10" s="67">
        <v>9</v>
      </c>
      <c r="AK10" s="75">
        <v>10.5</v>
      </c>
      <c r="AL10" s="56">
        <f t="shared" ref="AL10:AL12" si="16">AJ10*AK10</f>
        <v>94.5</v>
      </c>
      <c r="AM10" s="61"/>
      <c r="AN10" s="61"/>
      <c r="AO10" s="56">
        <f t="shared" ref="AO10:AO12" si="17">AM10*AN10*12/1000</f>
        <v>0</v>
      </c>
      <c r="AP10" s="58">
        <f t="shared" ref="AP10:AP12" si="18">E10+I10+L10+N10+P10+R10+T10+V10+X10+Z10+AB10+AD10+AE10+AF10+AI10+AL10+AO10</f>
        <v>3116.1159999999995</v>
      </c>
      <c r="AQ10" s="134">
        <f t="shared" si="1"/>
        <v>0.82089462592202311</v>
      </c>
      <c r="AR10" s="135">
        <f>ROUND((AP10/C10)/($AP$13/$C$13),5)</f>
        <v>1.3191600000000001</v>
      </c>
      <c r="AS10" s="121"/>
      <c r="AU10" s="151">
        <v>12270</v>
      </c>
      <c r="AV10" s="151">
        <v>2160</v>
      </c>
      <c r="AW10" s="151"/>
      <c r="AX10" s="151"/>
      <c r="AY10" s="152">
        <f>AU10+AV10+AW10+AX10</f>
        <v>14430</v>
      </c>
      <c r="AZ10" s="151"/>
    </row>
    <row r="11" spans="1:52" s="122" customFormat="1" ht="19.5" customHeight="1" x14ac:dyDescent="0.25">
      <c r="A11" s="30" t="s">
        <v>24</v>
      </c>
      <c r="B11" s="64" t="s">
        <v>146</v>
      </c>
      <c r="C11" s="124">
        <v>2847</v>
      </c>
      <c r="D11" s="75">
        <v>0.67300000000000004</v>
      </c>
      <c r="E11" s="56">
        <f t="shared" si="2"/>
        <v>1916.0310000000002</v>
      </c>
      <c r="F11" s="147">
        <f t="shared" si="3"/>
        <v>142</v>
      </c>
      <c r="G11" s="147">
        <f t="shared" si="4"/>
        <v>2556</v>
      </c>
      <c r="H11" s="67"/>
      <c r="I11" s="56">
        <f t="shared" si="5"/>
        <v>0</v>
      </c>
      <c r="J11" s="123"/>
      <c r="K11" s="123">
        <v>2.58</v>
      </c>
      <c r="L11" s="56">
        <f t="shared" si="6"/>
        <v>0</v>
      </c>
      <c r="M11" s="75">
        <v>2.4199999999999999E-2</v>
      </c>
      <c r="N11" s="56">
        <f t="shared" si="7"/>
        <v>68.897400000000005</v>
      </c>
      <c r="O11" s="75"/>
      <c r="P11" s="56">
        <f t="shared" si="8"/>
        <v>0</v>
      </c>
      <c r="Q11" s="75"/>
      <c r="R11" s="56">
        <f t="shared" si="9"/>
        <v>0</v>
      </c>
      <c r="S11" s="75">
        <v>1E-3</v>
      </c>
      <c r="T11" s="56">
        <f t="shared" si="10"/>
        <v>2.847</v>
      </c>
      <c r="U11" s="75"/>
      <c r="V11" s="56">
        <f t="shared" si="11"/>
        <v>0</v>
      </c>
      <c r="W11" s="75">
        <v>7.0000000000000001E-3</v>
      </c>
      <c r="X11" s="56">
        <f t="shared" si="12"/>
        <v>19.929000000000002</v>
      </c>
      <c r="Y11" s="75">
        <v>4.7800000000000002E-2</v>
      </c>
      <c r="Z11" s="56">
        <f t="shared" si="13"/>
        <v>136.0866</v>
      </c>
      <c r="AA11" s="75">
        <v>4.2000000000000003E-2</v>
      </c>
      <c r="AB11" s="56">
        <f t="shared" si="14"/>
        <v>119.57400000000001</v>
      </c>
      <c r="AC11" s="75">
        <v>1E-3</v>
      </c>
      <c r="AD11" s="56">
        <f t="shared" si="0"/>
        <v>2.847</v>
      </c>
      <c r="AE11" s="56"/>
      <c r="AF11" s="56"/>
      <c r="AG11" s="67"/>
      <c r="AH11" s="75"/>
      <c r="AI11" s="56">
        <f t="shared" si="15"/>
        <v>0</v>
      </c>
      <c r="AJ11" s="67">
        <v>8</v>
      </c>
      <c r="AK11" s="75">
        <v>10.5</v>
      </c>
      <c r="AL11" s="56">
        <f t="shared" si="16"/>
        <v>84</v>
      </c>
      <c r="AM11" s="61"/>
      <c r="AN11" s="61"/>
      <c r="AO11" s="56">
        <f t="shared" si="17"/>
        <v>0</v>
      </c>
      <c r="AP11" s="58">
        <f t="shared" si="18"/>
        <v>2350.2120000000004</v>
      </c>
      <c r="AQ11" s="134">
        <f t="shared" si="1"/>
        <v>0.82550474183350908</v>
      </c>
      <c r="AR11" s="135">
        <f>ROUND((AP11/C11)/($AP$13/$C$13),5)</f>
        <v>1.32657</v>
      </c>
      <c r="AS11" s="121"/>
      <c r="AU11" s="151">
        <v>19998</v>
      </c>
      <c r="AV11" s="151">
        <v>1713</v>
      </c>
      <c r="AW11" s="151"/>
      <c r="AX11" s="151"/>
      <c r="AY11" s="152">
        <f t="shared" ref="AY11:AY12" si="19">AU11+AV11+AW11+AX11</f>
        <v>21711</v>
      </c>
      <c r="AZ11" s="151"/>
    </row>
    <row r="12" spans="1:52" s="122" customFormat="1" ht="19.5" customHeight="1" x14ac:dyDescent="0.25">
      <c r="A12" s="30" t="s">
        <v>23</v>
      </c>
      <c r="B12" s="64" t="s">
        <v>147</v>
      </c>
      <c r="C12" s="124">
        <v>2645</v>
      </c>
      <c r="D12" s="75">
        <v>0.67300000000000004</v>
      </c>
      <c r="E12" s="56">
        <f t="shared" si="2"/>
        <v>1780.085</v>
      </c>
      <c r="F12" s="147">
        <f t="shared" si="3"/>
        <v>132</v>
      </c>
      <c r="G12" s="147">
        <f t="shared" si="4"/>
        <v>2376</v>
      </c>
      <c r="H12" s="67"/>
      <c r="I12" s="56">
        <f t="shared" si="5"/>
        <v>0</v>
      </c>
      <c r="J12" s="123"/>
      <c r="K12" s="123">
        <v>2.58</v>
      </c>
      <c r="L12" s="56">
        <f t="shared" si="6"/>
        <v>0</v>
      </c>
      <c r="M12" s="75">
        <v>2.4199999999999999E-2</v>
      </c>
      <c r="N12" s="56">
        <f t="shared" si="7"/>
        <v>64.009</v>
      </c>
      <c r="O12" s="75"/>
      <c r="P12" s="56">
        <f t="shared" si="8"/>
        <v>0</v>
      </c>
      <c r="Q12" s="75"/>
      <c r="R12" s="56">
        <f>C12*Q12</f>
        <v>0</v>
      </c>
      <c r="S12" s="75">
        <v>1E-3</v>
      </c>
      <c r="T12" s="56">
        <f t="shared" si="10"/>
        <v>2.645</v>
      </c>
      <c r="U12" s="75"/>
      <c r="V12" s="56">
        <f t="shared" si="11"/>
        <v>0</v>
      </c>
      <c r="W12" s="75">
        <v>7.0000000000000001E-3</v>
      </c>
      <c r="X12" s="56">
        <f t="shared" si="12"/>
        <v>18.515000000000001</v>
      </c>
      <c r="Y12" s="75">
        <v>4.7800000000000002E-2</v>
      </c>
      <c r="Z12" s="56">
        <f t="shared" si="13"/>
        <v>126.43100000000001</v>
      </c>
      <c r="AA12" s="75">
        <v>4.2000000000000003E-2</v>
      </c>
      <c r="AB12" s="56">
        <f t="shared" si="14"/>
        <v>111.09</v>
      </c>
      <c r="AC12" s="75">
        <v>1E-3</v>
      </c>
      <c r="AD12" s="56">
        <f t="shared" si="0"/>
        <v>2.645</v>
      </c>
      <c r="AE12" s="56"/>
      <c r="AF12" s="56"/>
      <c r="AG12" s="67"/>
      <c r="AH12" s="75"/>
      <c r="AI12" s="56">
        <f t="shared" si="15"/>
        <v>0</v>
      </c>
      <c r="AJ12" s="67">
        <v>5</v>
      </c>
      <c r="AK12" s="75">
        <v>10.5</v>
      </c>
      <c r="AL12" s="56">
        <f t="shared" si="16"/>
        <v>52.5</v>
      </c>
      <c r="AM12" s="61"/>
      <c r="AN12" s="61"/>
      <c r="AO12" s="56">
        <f t="shared" si="17"/>
        <v>0</v>
      </c>
      <c r="AP12" s="58">
        <f t="shared" si="18"/>
        <v>2157.92</v>
      </c>
      <c r="AQ12" s="134">
        <f t="shared" si="1"/>
        <v>0.81584877126654065</v>
      </c>
      <c r="AR12" s="135">
        <f>ROUND((AP12/C12)/($AP$13/$C$13),5)</f>
        <v>1.31105</v>
      </c>
      <c r="AS12" s="121"/>
      <c r="AU12" s="151">
        <v>15397</v>
      </c>
      <c r="AV12" s="151">
        <v>383</v>
      </c>
      <c r="AW12" s="151"/>
      <c r="AX12" s="151"/>
      <c r="AY12" s="152">
        <f t="shared" si="19"/>
        <v>15780</v>
      </c>
      <c r="AZ12" s="151"/>
    </row>
    <row r="13" spans="1:52" ht="19.5" customHeight="1" x14ac:dyDescent="0.25">
      <c r="A13" s="171" t="s">
        <v>0</v>
      </c>
      <c r="B13" s="171"/>
      <c r="C13" s="145">
        <f>SUM(C9:C12)</f>
        <v>16546</v>
      </c>
      <c r="D13" s="137" t="s">
        <v>75</v>
      </c>
      <c r="E13" s="142">
        <f>SUM(E9:E12)</f>
        <v>6250.8240000000005</v>
      </c>
      <c r="F13" s="148">
        <f>SUM(F9:F12)</f>
        <v>827</v>
      </c>
      <c r="G13" s="148">
        <f>SUM(G9:G12)</f>
        <v>14886</v>
      </c>
      <c r="H13" s="137" t="s">
        <v>75</v>
      </c>
      <c r="I13" s="142">
        <f>SUM(I9:I12)</f>
        <v>0</v>
      </c>
      <c r="J13" s="138">
        <f>SUM(J9:J12)</f>
        <v>0</v>
      </c>
      <c r="K13" s="139" t="s">
        <v>5</v>
      </c>
      <c r="L13" s="142">
        <f>SUM(L9:L12)</f>
        <v>0</v>
      </c>
      <c r="M13" s="139" t="s">
        <v>5</v>
      </c>
      <c r="N13" s="142">
        <f>SUM(N9:N12)</f>
        <v>331.4622</v>
      </c>
      <c r="O13" s="139" t="s">
        <v>5</v>
      </c>
      <c r="P13" s="142">
        <f>SUM(P9:P12)</f>
        <v>338.22280000000001</v>
      </c>
      <c r="Q13" s="139" t="s">
        <v>5</v>
      </c>
      <c r="R13" s="142">
        <f>SUM(R9:R12)</f>
        <v>0</v>
      </c>
      <c r="S13" s="139" t="s">
        <v>5</v>
      </c>
      <c r="T13" s="142">
        <f>SUM(T9:T12)</f>
        <v>16.545999999999999</v>
      </c>
      <c r="U13" s="139" t="s">
        <v>5</v>
      </c>
      <c r="V13" s="142">
        <f>SUM(V9:V12)</f>
        <v>0</v>
      </c>
      <c r="W13" s="139" t="s">
        <v>5</v>
      </c>
      <c r="X13" s="142">
        <f>SUM(X9:X12)</f>
        <v>123.08</v>
      </c>
      <c r="Y13" s="139" t="s">
        <v>5</v>
      </c>
      <c r="Z13" s="142">
        <f>SUM(Z9:Z12)</f>
        <v>1136.3796</v>
      </c>
      <c r="AA13" s="139" t="s">
        <v>5</v>
      </c>
      <c r="AB13" s="142">
        <f>SUM(AB9:AB12)</f>
        <v>1841.6960000000001</v>
      </c>
      <c r="AC13" s="139" t="s">
        <v>5</v>
      </c>
      <c r="AD13" s="142">
        <f>SUM(AD9:AD12)</f>
        <v>16.545999999999999</v>
      </c>
      <c r="AE13" s="142">
        <f>SUM(AE9:AE12)</f>
        <v>0</v>
      </c>
      <c r="AF13" s="142">
        <f>SUM(AF9:AF12)</f>
        <v>0</v>
      </c>
      <c r="AG13" s="136">
        <f>SUM(AG9:AG12)</f>
        <v>0</v>
      </c>
      <c r="AH13" s="139" t="s">
        <v>5</v>
      </c>
      <c r="AI13" s="142">
        <f>SUM(AI9:AI12)</f>
        <v>0</v>
      </c>
      <c r="AJ13" s="136">
        <f>SUM(AJ9:AJ12)</f>
        <v>23</v>
      </c>
      <c r="AK13" s="139" t="s">
        <v>5</v>
      </c>
      <c r="AL13" s="142">
        <f>SUM(AL9:AL12)</f>
        <v>241.5</v>
      </c>
      <c r="AM13" s="139" t="s">
        <v>5</v>
      </c>
      <c r="AN13" s="137" t="s">
        <v>75</v>
      </c>
      <c r="AO13" s="142">
        <f>SUM(AO9:AO12)</f>
        <v>7.0416191999999989E-2</v>
      </c>
      <c r="AP13" s="142">
        <f>SUM(AP9:AP12)</f>
        <v>10296.327016192001</v>
      </c>
      <c r="AQ13" s="140">
        <f>SUM(AQ9:AQ12)</f>
        <v>2.8304045204208053</v>
      </c>
      <c r="AR13" s="141">
        <f>(AP13/C13)/($AP$13/$C$13)</f>
        <v>1</v>
      </c>
      <c r="AU13" s="150">
        <f>SUM(AU9:AU12)</f>
        <v>47665</v>
      </c>
      <c r="AV13" s="150">
        <f>SUM(AV9:AV12)</f>
        <v>4256</v>
      </c>
      <c r="AW13" s="150">
        <f>SUM(AW9:AW12)</f>
        <v>0</v>
      </c>
      <c r="AX13" s="150">
        <f>SUM(AX9:AX12)</f>
        <v>0</v>
      </c>
      <c r="AY13" s="152">
        <f>SUM(AY9:AY12)</f>
        <v>51921</v>
      </c>
      <c r="AZ13" s="150"/>
    </row>
    <row r="14" spans="1:52" x14ac:dyDescent="0.2">
      <c r="C14" s="5"/>
      <c r="AA14" s="5"/>
      <c r="AD14" s="5"/>
      <c r="AE14" s="5"/>
      <c r="AF14" s="5"/>
      <c r="AI14" s="5"/>
      <c r="AL14" s="5"/>
      <c r="AS14" s="4"/>
    </row>
    <row r="15" spans="1:52" x14ac:dyDescent="0.2">
      <c r="C15" s="9"/>
      <c r="AA15" s="5"/>
      <c r="AD15" s="5"/>
      <c r="AE15" s="5"/>
      <c r="AF15" s="5"/>
      <c r="AI15" s="5"/>
      <c r="AL15" s="5"/>
      <c r="AP15" s="4"/>
    </row>
    <row r="16" spans="1:52" x14ac:dyDescent="0.2">
      <c r="D16" s="5" t="s">
        <v>77</v>
      </c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 t="s">
        <v>77</v>
      </c>
      <c r="Y16" s="5"/>
      <c r="AM16" s="5" t="s">
        <v>76</v>
      </c>
    </row>
    <row r="17" spans="1:41" ht="15.75" x14ac:dyDescent="0.25">
      <c r="AD17" s="73"/>
      <c r="AE17" s="73"/>
      <c r="AF17" s="73"/>
      <c r="AI17" s="73"/>
      <c r="AL17" s="73"/>
      <c r="AM17" s="5" t="s">
        <v>76</v>
      </c>
    </row>
    <row r="18" spans="1:41" ht="12.75" customHeight="1" x14ac:dyDescent="0.2">
      <c r="B18" s="5" t="s">
        <v>76</v>
      </c>
    </row>
    <row r="19" spans="1:41" ht="13.5" customHeight="1" x14ac:dyDescent="0.2"/>
    <row r="20" spans="1:41" ht="12.75" hidden="1" customHeight="1" x14ac:dyDescent="0.2">
      <c r="A20" s="180" t="s">
        <v>1</v>
      </c>
      <c r="B20" s="180" t="s">
        <v>2</v>
      </c>
      <c r="C20" s="175" t="s">
        <v>78</v>
      </c>
      <c r="D20" s="162" t="s">
        <v>46</v>
      </c>
      <c r="E20" s="116"/>
      <c r="F20" s="116"/>
      <c r="G20" s="114"/>
      <c r="H20" s="114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62" t="s">
        <v>46</v>
      </c>
      <c r="U20" s="113"/>
      <c r="V20" s="175" t="s">
        <v>47</v>
      </c>
      <c r="W20" s="162" t="s">
        <v>48</v>
      </c>
      <c r="X20" s="175" t="s">
        <v>49</v>
      </c>
      <c r="Y20" s="162" t="s">
        <v>50</v>
      </c>
      <c r="Z20" s="175" t="s">
        <v>51</v>
      </c>
      <c r="AA20" s="193"/>
      <c r="AB20" s="193"/>
      <c r="AC20" s="190" t="s">
        <v>52</v>
      </c>
      <c r="AD20" s="162" t="s">
        <v>53</v>
      </c>
      <c r="AE20" s="162" t="s">
        <v>53</v>
      </c>
      <c r="AF20" s="162" t="s">
        <v>53</v>
      </c>
      <c r="AG20" s="162" t="s">
        <v>52</v>
      </c>
      <c r="AH20" s="113"/>
      <c r="AI20" s="162" t="s">
        <v>53</v>
      </c>
      <c r="AJ20" s="162" t="s">
        <v>52</v>
      </c>
      <c r="AK20" s="113"/>
      <c r="AL20" s="162" t="s">
        <v>53</v>
      </c>
      <c r="AM20" s="162" t="s">
        <v>79</v>
      </c>
      <c r="AN20" s="175" t="s">
        <v>80</v>
      </c>
      <c r="AO20" s="162" t="s">
        <v>54</v>
      </c>
    </row>
    <row r="21" spans="1:41" ht="12.75" hidden="1" customHeight="1" x14ac:dyDescent="0.2">
      <c r="A21" s="181"/>
      <c r="B21" s="183"/>
      <c r="C21" s="175"/>
      <c r="D21" s="162"/>
      <c r="E21" s="117"/>
      <c r="F21" s="117"/>
      <c r="G21" s="115"/>
      <c r="H21" s="115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62"/>
      <c r="U21" s="113"/>
      <c r="V21" s="175"/>
      <c r="W21" s="162"/>
      <c r="X21" s="175"/>
      <c r="Y21" s="162"/>
      <c r="Z21" s="175"/>
      <c r="AA21" s="194"/>
      <c r="AB21" s="194"/>
      <c r="AC21" s="191"/>
      <c r="AD21" s="162"/>
      <c r="AE21" s="162"/>
      <c r="AF21" s="162"/>
      <c r="AG21" s="162"/>
      <c r="AH21" s="113"/>
      <c r="AI21" s="162"/>
      <c r="AJ21" s="162"/>
      <c r="AK21" s="113"/>
      <c r="AL21" s="162"/>
      <c r="AM21" s="162"/>
      <c r="AN21" s="175"/>
      <c r="AO21" s="162"/>
    </row>
    <row r="22" spans="1:41" ht="34.5" hidden="1" customHeight="1" x14ac:dyDescent="0.2">
      <c r="A22" s="182"/>
      <c r="B22" s="182"/>
      <c r="C22" s="175"/>
      <c r="D22" s="162"/>
      <c r="E22" s="117"/>
      <c r="F22" s="117"/>
      <c r="G22" s="115"/>
      <c r="H22" s="115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62"/>
      <c r="U22" s="113"/>
      <c r="V22" s="175"/>
      <c r="W22" s="162"/>
      <c r="X22" s="175"/>
      <c r="Y22" s="162"/>
      <c r="Z22" s="175"/>
      <c r="AA22" s="195"/>
      <c r="AB22" s="195"/>
      <c r="AC22" s="192"/>
      <c r="AD22" s="162"/>
      <c r="AE22" s="162"/>
      <c r="AF22" s="162"/>
      <c r="AG22" s="162"/>
      <c r="AH22" s="113"/>
      <c r="AI22" s="162"/>
      <c r="AJ22" s="162"/>
      <c r="AK22" s="113"/>
      <c r="AL22" s="162"/>
      <c r="AM22" s="162"/>
      <c r="AN22" s="175"/>
      <c r="AO22" s="162"/>
    </row>
    <row r="23" spans="1:41" ht="14.25" hidden="1" customHeight="1" thickBot="1" x14ac:dyDescent="0.25">
      <c r="A23" s="184" t="s">
        <v>59</v>
      </c>
      <c r="B23" s="185"/>
      <c r="C23" s="45">
        <v>1</v>
      </c>
      <c r="D23" s="46">
        <v>2</v>
      </c>
      <c r="E23" s="119"/>
      <c r="F23" s="119"/>
      <c r="G23" s="119"/>
      <c r="H23" s="119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>
        <v>2</v>
      </c>
      <c r="U23" s="46"/>
      <c r="V23" s="45" t="s">
        <v>60</v>
      </c>
      <c r="W23" s="46">
        <v>4</v>
      </c>
      <c r="X23" s="45" t="s">
        <v>61</v>
      </c>
      <c r="Y23" s="46">
        <v>6</v>
      </c>
      <c r="Z23" s="45" t="s">
        <v>62</v>
      </c>
      <c r="AA23" s="45"/>
      <c r="AB23" s="45"/>
      <c r="AC23" s="46">
        <v>8</v>
      </c>
      <c r="AD23" s="45">
        <v>9</v>
      </c>
      <c r="AE23" s="45">
        <v>9</v>
      </c>
      <c r="AF23" s="45">
        <v>9</v>
      </c>
      <c r="AG23" s="46">
        <v>8</v>
      </c>
      <c r="AH23" s="46"/>
      <c r="AI23" s="45">
        <v>9</v>
      </c>
      <c r="AJ23" s="46">
        <v>8</v>
      </c>
      <c r="AK23" s="46"/>
      <c r="AL23" s="45">
        <v>9</v>
      </c>
      <c r="AM23" s="46">
        <v>11</v>
      </c>
      <c r="AN23" s="46" t="s">
        <v>63</v>
      </c>
      <c r="AO23" s="46">
        <v>13</v>
      </c>
    </row>
    <row r="24" spans="1:41" ht="17.25" hidden="1" customHeight="1" x14ac:dyDescent="0.2">
      <c r="A24" s="186"/>
      <c r="B24" s="187"/>
      <c r="C24" s="47" t="s">
        <v>64</v>
      </c>
      <c r="D24" s="48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9"/>
      <c r="W24" s="50"/>
      <c r="X24" s="51"/>
      <c r="Y24" s="50"/>
      <c r="Z24" s="52"/>
      <c r="AA24" s="52"/>
      <c r="AB24" s="52"/>
      <c r="AC24" s="51"/>
      <c r="AD24" s="53">
        <v>4.3E-3</v>
      </c>
      <c r="AE24" s="53">
        <v>4.3E-3</v>
      </c>
      <c r="AF24" s="53">
        <v>4.3E-3</v>
      </c>
      <c r="AG24" s="51"/>
      <c r="AH24" s="51"/>
      <c r="AI24" s="53">
        <v>4.3E-3</v>
      </c>
      <c r="AJ24" s="51"/>
      <c r="AK24" s="51"/>
      <c r="AL24" s="53">
        <v>4.3E-3</v>
      </c>
      <c r="AM24" s="50"/>
      <c r="AN24" s="51"/>
      <c r="AO24" s="50"/>
    </row>
    <row r="25" spans="1:41" ht="15.75" hidden="1" customHeight="1" x14ac:dyDescent="0.25">
      <c r="A25" s="54">
        <v>1</v>
      </c>
      <c r="B25" s="55" t="s">
        <v>65</v>
      </c>
      <c r="C25" s="68">
        <v>33351</v>
      </c>
      <c r="D25" s="74">
        <v>0.496</v>
      </c>
      <c r="E25" s="120"/>
      <c r="F25" s="120"/>
      <c r="G25" s="120"/>
      <c r="H25" s="120"/>
      <c r="I25" s="74"/>
      <c r="J25" s="74"/>
      <c r="K25" s="74"/>
      <c r="L25" s="74"/>
      <c r="M25" s="74"/>
      <c r="N25" s="74"/>
      <c r="O25" s="74"/>
      <c r="P25" s="74"/>
      <c r="Q25" s="74"/>
      <c r="R25" s="74"/>
      <c r="S25" s="74"/>
      <c r="T25" s="74">
        <v>0.496</v>
      </c>
      <c r="U25" s="74"/>
      <c r="V25" s="70">
        <f t="shared" ref="V25:V43" si="20">C25*D25</f>
        <v>16542.096000000001</v>
      </c>
      <c r="W25" s="75">
        <v>0.06</v>
      </c>
      <c r="X25" s="60">
        <f t="shared" ref="X25:X43" si="21">W25*C25</f>
        <v>2001.06</v>
      </c>
      <c r="Y25" s="57">
        <v>0.40899999999999997</v>
      </c>
      <c r="Z25" s="65">
        <f t="shared" ref="Z25:Z43" si="22">Y25*C25</f>
        <v>13640.558999999999</v>
      </c>
      <c r="AA25" s="59"/>
      <c r="AB25" s="60"/>
      <c r="AC25" s="61">
        <v>88.1</v>
      </c>
      <c r="AD25" s="62">
        <v>3.3E-3</v>
      </c>
      <c r="AE25" s="62">
        <v>3.3E-3</v>
      </c>
      <c r="AF25" s="62">
        <v>3.3E-3</v>
      </c>
      <c r="AG25" s="61">
        <v>88.1</v>
      </c>
      <c r="AH25" s="61"/>
      <c r="AI25" s="62">
        <v>3.3E-3</v>
      </c>
      <c r="AJ25" s="61">
        <v>88.1</v>
      </c>
      <c r="AK25" s="61"/>
      <c r="AL25" s="62">
        <v>3.3E-3</v>
      </c>
      <c r="AM25" s="62"/>
      <c r="AN25" s="76">
        <v>127</v>
      </c>
      <c r="AO25" s="77">
        <v>3.7000000000000002E-3</v>
      </c>
    </row>
    <row r="26" spans="1:41" ht="15.75" hidden="1" customHeight="1" x14ac:dyDescent="0.25">
      <c r="A26" s="63">
        <v>2</v>
      </c>
      <c r="B26" s="64" t="s">
        <v>66</v>
      </c>
      <c r="C26" s="68">
        <v>5340</v>
      </c>
      <c r="D26" s="74">
        <v>0.496</v>
      </c>
      <c r="E26" s="120"/>
      <c r="F26" s="120"/>
      <c r="G26" s="120"/>
      <c r="H26" s="120"/>
      <c r="I26" s="74"/>
      <c r="J26" s="74"/>
      <c r="K26" s="74"/>
      <c r="L26" s="74"/>
      <c r="M26" s="74"/>
      <c r="N26" s="74"/>
      <c r="O26" s="74"/>
      <c r="P26" s="74"/>
      <c r="Q26" s="74"/>
      <c r="R26" s="74"/>
      <c r="S26" s="74"/>
      <c r="T26" s="74">
        <v>0.496</v>
      </c>
      <c r="U26" s="74"/>
      <c r="V26" s="70">
        <f t="shared" si="20"/>
        <v>2648.64</v>
      </c>
      <c r="W26" s="75">
        <v>0.15</v>
      </c>
      <c r="X26" s="60">
        <f t="shared" si="21"/>
        <v>801</v>
      </c>
      <c r="Y26" s="57">
        <v>0.40899999999999997</v>
      </c>
      <c r="Z26" s="66">
        <f t="shared" si="22"/>
        <v>2184.06</v>
      </c>
      <c r="AA26" s="59"/>
      <c r="AB26" s="60"/>
      <c r="AC26" s="61">
        <v>15.2</v>
      </c>
      <c r="AD26" s="62">
        <v>3.3E-3</v>
      </c>
      <c r="AE26" s="62">
        <v>3.3E-3</v>
      </c>
      <c r="AF26" s="62">
        <v>3.3E-3</v>
      </c>
      <c r="AG26" s="61">
        <v>15.2</v>
      </c>
      <c r="AH26" s="61"/>
      <c r="AI26" s="62">
        <v>3.3E-3</v>
      </c>
      <c r="AJ26" s="61">
        <v>15.2</v>
      </c>
      <c r="AK26" s="61"/>
      <c r="AL26" s="62">
        <v>3.3E-3</v>
      </c>
      <c r="AM26" s="62"/>
      <c r="AN26" s="78">
        <v>127</v>
      </c>
      <c r="AO26" s="77">
        <v>3.7000000000000002E-3</v>
      </c>
    </row>
    <row r="27" spans="1:41" ht="15.75" hidden="1" customHeight="1" x14ac:dyDescent="0.25">
      <c r="A27" s="63">
        <v>3</v>
      </c>
      <c r="B27" s="64" t="s">
        <v>67</v>
      </c>
      <c r="C27" s="68">
        <v>5077</v>
      </c>
      <c r="D27" s="74">
        <v>0.496</v>
      </c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>
        <v>0.496</v>
      </c>
      <c r="U27" s="74"/>
      <c r="V27" s="70">
        <f t="shared" si="20"/>
        <v>2518.192</v>
      </c>
      <c r="W27" s="75">
        <v>0.15</v>
      </c>
      <c r="X27" s="60">
        <f t="shared" si="21"/>
        <v>761.55</v>
      </c>
      <c r="Y27" s="57">
        <v>0.40899999999999997</v>
      </c>
      <c r="Z27" s="66">
        <f t="shared" si="22"/>
        <v>2076.4929999999999</v>
      </c>
      <c r="AA27" s="59"/>
      <c r="AB27" s="60"/>
      <c r="AC27" s="61">
        <v>10.199999999999999</v>
      </c>
      <c r="AD27" s="62">
        <v>3.3E-3</v>
      </c>
      <c r="AE27" s="62">
        <v>3.3E-3</v>
      </c>
      <c r="AF27" s="62">
        <v>3.3E-3</v>
      </c>
      <c r="AG27" s="61">
        <v>10.199999999999999</v>
      </c>
      <c r="AH27" s="61"/>
      <c r="AI27" s="62">
        <v>3.3E-3</v>
      </c>
      <c r="AJ27" s="61">
        <v>10.199999999999999</v>
      </c>
      <c r="AK27" s="61"/>
      <c r="AL27" s="62">
        <v>3.3E-3</v>
      </c>
      <c r="AM27" s="62"/>
      <c r="AN27" s="78">
        <v>127</v>
      </c>
      <c r="AO27" s="77">
        <v>3.7000000000000002E-3</v>
      </c>
    </row>
    <row r="28" spans="1:41" ht="15.75" hidden="1" customHeight="1" x14ac:dyDescent="0.25">
      <c r="A28" s="63">
        <v>4</v>
      </c>
      <c r="B28" s="64" t="s">
        <v>68</v>
      </c>
      <c r="C28" s="68">
        <v>6359</v>
      </c>
      <c r="D28" s="74">
        <v>0.496</v>
      </c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>
        <v>0.496</v>
      </c>
      <c r="U28" s="74"/>
      <c r="V28" s="70">
        <f t="shared" si="20"/>
        <v>3154.0639999999999</v>
      </c>
      <c r="W28" s="75">
        <v>0.15</v>
      </c>
      <c r="X28" s="60">
        <f t="shared" si="21"/>
        <v>953.84999999999991</v>
      </c>
      <c r="Y28" s="57">
        <v>0.40899999999999997</v>
      </c>
      <c r="Z28" s="66">
        <f t="shared" si="22"/>
        <v>2600.8309999999997</v>
      </c>
      <c r="AA28" s="59"/>
      <c r="AB28" s="60"/>
      <c r="AC28" s="61">
        <v>6.8</v>
      </c>
      <c r="AD28" s="62">
        <v>3.3E-3</v>
      </c>
      <c r="AE28" s="62">
        <v>3.3E-3</v>
      </c>
      <c r="AF28" s="62">
        <v>3.3E-3</v>
      </c>
      <c r="AG28" s="61">
        <v>6.8</v>
      </c>
      <c r="AH28" s="61"/>
      <c r="AI28" s="62">
        <v>3.3E-3</v>
      </c>
      <c r="AJ28" s="61">
        <v>6.8</v>
      </c>
      <c r="AK28" s="61"/>
      <c r="AL28" s="62">
        <v>3.3E-3</v>
      </c>
      <c r="AM28" s="62"/>
      <c r="AN28" s="78">
        <v>127</v>
      </c>
      <c r="AO28" s="77">
        <v>3.7000000000000002E-3</v>
      </c>
    </row>
    <row r="29" spans="1:41" ht="15.75" hidden="1" customHeight="1" x14ac:dyDescent="0.25">
      <c r="A29" s="63">
        <v>5</v>
      </c>
      <c r="B29" s="64" t="s">
        <v>69</v>
      </c>
      <c r="C29" s="68">
        <v>4707</v>
      </c>
      <c r="D29" s="74">
        <v>0.496</v>
      </c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>
        <v>0.496</v>
      </c>
      <c r="U29" s="74"/>
      <c r="V29" s="70">
        <f t="shared" si="20"/>
        <v>2334.672</v>
      </c>
      <c r="W29" s="75">
        <v>0.2</v>
      </c>
      <c r="X29" s="60">
        <f t="shared" si="21"/>
        <v>941.40000000000009</v>
      </c>
      <c r="Y29" s="57">
        <v>0.40899999999999997</v>
      </c>
      <c r="Z29" s="66">
        <f t="shared" si="22"/>
        <v>1925.1629999999998</v>
      </c>
      <c r="AA29" s="59"/>
      <c r="AB29" s="60"/>
      <c r="AC29" s="61">
        <v>6.4</v>
      </c>
      <c r="AD29" s="62">
        <v>3.3E-3</v>
      </c>
      <c r="AE29" s="62">
        <v>3.3E-3</v>
      </c>
      <c r="AF29" s="62">
        <v>3.3E-3</v>
      </c>
      <c r="AG29" s="61">
        <v>6.4</v>
      </c>
      <c r="AH29" s="61"/>
      <c r="AI29" s="62">
        <v>3.3E-3</v>
      </c>
      <c r="AJ29" s="61">
        <v>6.4</v>
      </c>
      <c r="AK29" s="61"/>
      <c r="AL29" s="62">
        <v>3.3E-3</v>
      </c>
      <c r="AM29" s="62"/>
      <c r="AN29" s="78">
        <v>127</v>
      </c>
      <c r="AO29" s="77">
        <v>3.7000000000000002E-3</v>
      </c>
    </row>
    <row r="30" spans="1:41" ht="15.75" hidden="1" customHeight="1" x14ac:dyDescent="0.25">
      <c r="A30" s="63">
        <v>6</v>
      </c>
      <c r="B30" s="64" t="s">
        <v>70</v>
      </c>
      <c r="C30" s="68">
        <v>1875</v>
      </c>
      <c r="D30" s="79">
        <v>0.59830000000000005</v>
      </c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>
        <v>0.59830000000000005</v>
      </c>
      <c r="U30" s="79"/>
      <c r="V30" s="70">
        <f t="shared" si="20"/>
        <v>1121.8125</v>
      </c>
      <c r="W30" s="75">
        <v>0.3</v>
      </c>
      <c r="X30" s="60">
        <f t="shared" si="21"/>
        <v>562.5</v>
      </c>
      <c r="Y30" s="57">
        <v>0.23</v>
      </c>
      <c r="Z30" s="66">
        <f t="shared" si="22"/>
        <v>431.25</v>
      </c>
      <c r="AA30" s="66"/>
      <c r="AB30" s="60"/>
      <c r="AC30" s="61">
        <v>8.6999999999999993</v>
      </c>
      <c r="AD30" s="62">
        <v>3.3E-3</v>
      </c>
      <c r="AE30" s="62">
        <v>3.3E-3</v>
      </c>
      <c r="AF30" s="62">
        <v>3.3E-3</v>
      </c>
      <c r="AG30" s="61">
        <v>8.6999999999999993</v>
      </c>
      <c r="AH30" s="61"/>
      <c r="AI30" s="62">
        <v>3.3E-3</v>
      </c>
      <c r="AJ30" s="61">
        <v>8.6999999999999993</v>
      </c>
      <c r="AK30" s="61"/>
      <c r="AL30" s="62">
        <v>3.3E-3</v>
      </c>
      <c r="AM30" s="62"/>
      <c r="AN30" s="78">
        <v>127</v>
      </c>
      <c r="AO30" s="77">
        <v>2.5999999999999999E-3</v>
      </c>
    </row>
    <row r="31" spans="1:41" ht="15.75" hidden="1" customHeight="1" x14ac:dyDescent="0.25">
      <c r="A31" s="63">
        <v>7</v>
      </c>
      <c r="B31" s="64" t="s">
        <v>71</v>
      </c>
      <c r="C31" s="68">
        <v>2513</v>
      </c>
      <c r="D31" s="79">
        <v>0.59830000000000005</v>
      </c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>
        <v>0.59830000000000005</v>
      </c>
      <c r="U31" s="79"/>
      <c r="V31" s="70">
        <f t="shared" si="20"/>
        <v>1503.5279</v>
      </c>
      <c r="W31" s="75">
        <v>0.3</v>
      </c>
      <c r="X31" s="60">
        <f t="shared" si="21"/>
        <v>753.9</v>
      </c>
      <c r="Y31" s="57">
        <v>0.23</v>
      </c>
      <c r="Z31" s="66">
        <f t="shared" si="22"/>
        <v>577.99</v>
      </c>
      <c r="AA31" s="66"/>
      <c r="AB31" s="60"/>
      <c r="AC31" s="61">
        <v>7</v>
      </c>
      <c r="AD31" s="62">
        <v>3.3E-3</v>
      </c>
      <c r="AE31" s="62">
        <v>3.3E-3</v>
      </c>
      <c r="AF31" s="62">
        <v>3.3E-3</v>
      </c>
      <c r="AG31" s="61">
        <v>7</v>
      </c>
      <c r="AH31" s="61"/>
      <c r="AI31" s="62">
        <v>3.3E-3</v>
      </c>
      <c r="AJ31" s="61">
        <v>7</v>
      </c>
      <c r="AK31" s="61"/>
      <c r="AL31" s="62">
        <v>3.3E-3</v>
      </c>
      <c r="AM31" s="62"/>
      <c r="AN31" s="78">
        <v>127</v>
      </c>
      <c r="AO31" s="77">
        <v>2.5999999999999999E-3</v>
      </c>
    </row>
    <row r="32" spans="1:41" ht="15.75" hidden="1" customHeight="1" x14ac:dyDescent="0.25">
      <c r="A32" s="63">
        <v>8</v>
      </c>
      <c r="B32" s="64" t="s">
        <v>72</v>
      </c>
      <c r="C32" s="68">
        <v>595</v>
      </c>
      <c r="D32" s="79">
        <v>0.59830000000000005</v>
      </c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>
        <v>0.59830000000000005</v>
      </c>
      <c r="U32" s="79"/>
      <c r="V32" s="58">
        <f t="shared" si="20"/>
        <v>355.98850000000004</v>
      </c>
      <c r="W32" s="75">
        <v>0.5</v>
      </c>
      <c r="X32" s="60">
        <f t="shared" si="21"/>
        <v>297.5</v>
      </c>
      <c r="Y32" s="57">
        <v>0.23</v>
      </c>
      <c r="Z32" s="66">
        <f t="shared" si="22"/>
        <v>136.85</v>
      </c>
      <c r="AA32" s="66"/>
      <c r="AB32" s="60"/>
      <c r="AC32" s="61">
        <v>0.5</v>
      </c>
      <c r="AD32" s="62"/>
      <c r="AE32" s="62"/>
      <c r="AF32" s="62"/>
      <c r="AG32" s="61">
        <v>0.5</v>
      </c>
      <c r="AH32" s="61"/>
      <c r="AI32" s="62"/>
      <c r="AJ32" s="61">
        <v>0.5</v>
      </c>
      <c r="AK32" s="61"/>
      <c r="AL32" s="62"/>
      <c r="AM32" s="62"/>
      <c r="AN32" s="78">
        <v>127</v>
      </c>
      <c r="AO32" s="77">
        <v>2.5999999999999999E-3</v>
      </c>
    </row>
    <row r="33" spans="1:41" ht="15.75" hidden="1" customHeight="1" x14ac:dyDescent="0.25">
      <c r="A33" s="63">
        <v>9</v>
      </c>
      <c r="B33" s="64" t="s">
        <v>73</v>
      </c>
      <c r="C33" s="68">
        <v>2240</v>
      </c>
      <c r="D33" s="79">
        <v>0.59830000000000005</v>
      </c>
      <c r="E33" s="79"/>
      <c r="F33" s="79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>
        <v>0.59830000000000005</v>
      </c>
      <c r="U33" s="79"/>
      <c r="V33" s="58">
        <f t="shared" si="20"/>
        <v>1340.192</v>
      </c>
      <c r="W33" s="75">
        <v>0.3</v>
      </c>
      <c r="X33" s="60">
        <f t="shared" si="21"/>
        <v>672</v>
      </c>
      <c r="Y33" s="57">
        <v>0.23</v>
      </c>
      <c r="Z33" s="66">
        <f t="shared" si="22"/>
        <v>515.20000000000005</v>
      </c>
      <c r="AA33" s="66"/>
      <c r="AB33" s="60"/>
      <c r="AC33" s="61">
        <v>5.8</v>
      </c>
      <c r="AD33" s="62">
        <v>3.3E-3</v>
      </c>
      <c r="AE33" s="62">
        <v>3.3E-3</v>
      </c>
      <c r="AF33" s="62">
        <v>3.3E-3</v>
      </c>
      <c r="AG33" s="61">
        <v>5.8</v>
      </c>
      <c r="AH33" s="61"/>
      <c r="AI33" s="62">
        <v>3.3E-3</v>
      </c>
      <c r="AJ33" s="61">
        <v>5.8</v>
      </c>
      <c r="AK33" s="61"/>
      <c r="AL33" s="62">
        <v>3.3E-3</v>
      </c>
      <c r="AM33" s="62"/>
      <c r="AN33" s="78">
        <v>127</v>
      </c>
      <c r="AO33" s="77">
        <v>2.5999999999999999E-3</v>
      </c>
    </row>
    <row r="34" spans="1:41" ht="15.75" hidden="1" customHeight="1" x14ac:dyDescent="0.25">
      <c r="A34" s="63">
        <v>10</v>
      </c>
      <c r="B34" s="64" t="s">
        <v>74</v>
      </c>
      <c r="C34" s="68">
        <v>386</v>
      </c>
      <c r="D34" s="79">
        <v>0.59830000000000005</v>
      </c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>
        <v>0.59830000000000005</v>
      </c>
      <c r="U34" s="79"/>
      <c r="V34" s="70">
        <f t="shared" si="20"/>
        <v>230.94380000000001</v>
      </c>
      <c r="W34" s="75">
        <v>0.5</v>
      </c>
      <c r="X34" s="60">
        <f t="shared" si="21"/>
        <v>193</v>
      </c>
      <c r="Y34" s="57">
        <v>0.23</v>
      </c>
      <c r="Z34" s="66">
        <f t="shared" si="22"/>
        <v>88.78</v>
      </c>
      <c r="AA34" s="66"/>
      <c r="AB34" s="60"/>
      <c r="AC34" s="67"/>
      <c r="AD34" s="62"/>
      <c r="AE34" s="62"/>
      <c r="AF34" s="62"/>
      <c r="AG34" s="67"/>
      <c r="AH34" s="67"/>
      <c r="AI34" s="62"/>
      <c r="AJ34" s="67"/>
      <c r="AK34" s="67"/>
      <c r="AL34" s="62"/>
      <c r="AM34" s="62"/>
      <c r="AN34" s="78">
        <v>127</v>
      </c>
      <c r="AO34" s="77">
        <v>2.5999999999999999E-3</v>
      </c>
    </row>
    <row r="35" spans="1:41" ht="15.75" hidden="1" customHeight="1" x14ac:dyDescent="0.25">
      <c r="A35" s="63">
        <v>11</v>
      </c>
      <c r="B35" s="64"/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70">
        <f t="shared" si="20"/>
        <v>0</v>
      </c>
      <c r="W35" s="61"/>
      <c r="X35" s="60">
        <f t="shared" si="21"/>
        <v>0</v>
      </c>
      <c r="Y35" s="71"/>
      <c r="Z35" s="60">
        <f t="shared" si="22"/>
        <v>0</v>
      </c>
      <c r="AA35" s="60"/>
      <c r="AB35" s="60"/>
      <c r="AC35" s="67"/>
      <c r="AD35" s="62"/>
      <c r="AE35" s="62"/>
      <c r="AF35" s="62"/>
      <c r="AG35" s="67"/>
      <c r="AH35" s="67"/>
      <c r="AI35" s="62"/>
      <c r="AJ35" s="67"/>
      <c r="AK35" s="67"/>
      <c r="AL35" s="62"/>
      <c r="AM35" s="62"/>
      <c r="AN35" s="60"/>
      <c r="AO35" s="62"/>
    </row>
    <row r="36" spans="1:41" ht="15.75" hidden="1" customHeight="1" x14ac:dyDescent="0.25">
      <c r="A36" s="63">
        <v>12</v>
      </c>
      <c r="B36" s="64"/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70">
        <f t="shared" si="20"/>
        <v>0</v>
      </c>
      <c r="W36" s="61"/>
      <c r="X36" s="60">
        <f t="shared" si="21"/>
        <v>0</v>
      </c>
      <c r="Y36" s="71"/>
      <c r="Z36" s="60">
        <f t="shared" si="22"/>
        <v>0</v>
      </c>
      <c r="AA36" s="60"/>
      <c r="AB36" s="60"/>
      <c r="AC36" s="67"/>
      <c r="AD36" s="62"/>
      <c r="AE36" s="62"/>
      <c r="AF36" s="62"/>
      <c r="AG36" s="67"/>
      <c r="AH36" s="67"/>
      <c r="AI36" s="62"/>
      <c r="AJ36" s="67"/>
      <c r="AK36" s="67"/>
      <c r="AL36" s="62"/>
      <c r="AM36" s="62"/>
      <c r="AN36" s="60"/>
      <c r="AO36" s="62"/>
    </row>
    <row r="37" spans="1:41" ht="15.75" hidden="1" customHeight="1" x14ac:dyDescent="0.25">
      <c r="A37" s="63">
        <v>13</v>
      </c>
      <c r="B37" s="64"/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70">
        <f t="shared" si="20"/>
        <v>0</v>
      </c>
      <c r="W37" s="61"/>
      <c r="X37" s="60">
        <f t="shared" si="21"/>
        <v>0</v>
      </c>
      <c r="Y37" s="71"/>
      <c r="Z37" s="60">
        <f t="shared" si="22"/>
        <v>0</v>
      </c>
      <c r="AA37" s="60"/>
      <c r="AB37" s="60"/>
      <c r="AC37" s="67"/>
      <c r="AD37" s="62"/>
      <c r="AE37" s="62"/>
      <c r="AF37" s="62"/>
      <c r="AG37" s="67"/>
      <c r="AH37" s="67"/>
      <c r="AI37" s="62"/>
      <c r="AJ37" s="67"/>
      <c r="AK37" s="67"/>
      <c r="AL37" s="62"/>
      <c r="AM37" s="62"/>
      <c r="AN37" s="60"/>
      <c r="AO37" s="62"/>
    </row>
    <row r="38" spans="1:41" ht="15.75" hidden="1" customHeight="1" x14ac:dyDescent="0.25">
      <c r="A38" s="63">
        <v>14</v>
      </c>
      <c r="B38" s="64"/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70">
        <f t="shared" si="20"/>
        <v>0</v>
      </c>
      <c r="W38" s="61"/>
      <c r="X38" s="60">
        <f t="shared" si="21"/>
        <v>0</v>
      </c>
      <c r="Y38" s="71"/>
      <c r="Z38" s="60">
        <f t="shared" si="22"/>
        <v>0</v>
      </c>
      <c r="AA38" s="60"/>
      <c r="AB38" s="60"/>
      <c r="AC38" s="67"/>
      <c r="AD38" s="62"/>
      <c r="AE38" s="62"/>
      <c r="AF38" s="62"/>
      <c r="AG38" s="67"/>
      <c r="AH38" s="67"/>
      <c r="AI38" s="62"/>
      <c r="AJ38" s="67"/>
      <c r="AK38" s="67"/>
      <c r="AL38" s="62"/>
      <c r="AM38" s="62"/>
      <c r="AN38" s="60"/>
      <c r="AO38" s="62"/>
    </row>
    <row r="39" spans="1:41" ht="15.75" hidden="1" customHeight="1" x14ac:dyDescent="0.25">
      <c r="A39" s="63">
        <v>15</v>
      </c>
      <c r="B39" s="64"/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70">
        <f t="shared" si="20"/>
        <v>0</v>
      </c>
      <c r="W39" s="61"/>
      <c r="X39" s="60">
        <f t="shared" si="21"/>
        <v>0</v>
      </c>
      <c r="Y39" s="71"/>
      <c r="Z39" s="60">
        <f t="shared" si="22"/>
        <v>0</v>
      </c>
      <c r="AA39" s="60"/>
      <c r="AB39" s="60"/>
      <c r="AC39" s="67"/>
      <c r="AD39" s="62"/>
      <c r="AE39" s="62"/>
      <c r="AF39" s="62"/>
      <c r="AG39" s="67"/>
      <c r="AH39" s="67"/>
      <c r="AI39" s="62"/>
      <c r="AJ39" s="67"/>
      <c r="AK39" s="67"/>
      <c r="AL39" s="62"/>
      <c r="AM39" s="62"/>
      <c r="AN39" s="60"/>
      <c r="AO39" s="62"/>
    </row>
    <row r="40" spans="1:41" ht="15.75" hidden="1" customHeight="1" x14ac:dyDescent="0.25">
      <c r="A40" s="63">
        <v>16</v>
      </c>
      <c r="B40" s="64"/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70">
        <f t="shared" si="20"/>
        <v>0</v>
      </c>
      <c r="W40" s="61"/>
      <c r="X40" s="60">
        <f t="shared" si="21"/>
        <v>0</v>
      </c>
      <c r="Y40" s="71"/>
      <c r="Z40" s="60">
        <f t="shared" si="22"/>
        <v>0</v>
      </c>
      <c r="AA40" s="60"/>
      <c r="AB40" s="60"/>
      <c r="AC40" s="67"/>
      <c r="AD40" s="62"/>
      <c r="AE40" s="62"/>
      <c r="AF40" s="62"/>
      <c r="AG40" s="67"/>
      <c r="AH40" s="67"/>
      <c r="AI40" s="62"/>
      <c r="AJ40" s="67"/>
      <c r="AK40" s="67"/>
      <c r="AL40" s="62"/>
      <c r="AM40" s="62"/>
      <c r="AN40" s="60"/>
      <c r="AO40" s="62"/>
    </row>
    <row r="41" spans="1:41" ht="15.75" hidden="1" customHeight="1" x14ac:dyDescent="0.25">
      <c r="A41" s="63">
        <v>17</v>
      </c>
      <c r="B41" s="64"/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70">
        <f t="shared" si="20"/>
        <v>0</v>
      </c>
      <c r="W41" s="61"/>
      <c r="X41" s="60">
        <f t="shared" si="21"/>
        <v>0</v>
      </c>
      <c r="Y41" s="71"/>
      <c r="Z41" s="60">
        <f t="shared" si="22"/>
        <v>0</v>
      </c>
      <c r="AA41" s="60"/>
      <c r="AB41" s="60"/>
      <c r="AC41" s="67"/>
      <c r="AD41" s="62"/>
      <c r="AE41" s="62"/>
      <c r="AF41" s="62"/>
      <c r="AG41" s="67"/>
      <c r="AH41" s="67"/>
      <c r="AI41" s="62"/>
      <c r="AJ41" s="67"/>
      <c r="AK41" s="67"/>
      <c r="AL41" s="62"/>
      <c r="AM41" s="62"/>
      <c r="AN41" s="60"/>
      <c r="AO41" s="62"/>
    </row>
    <row r="42" spans="1:41" ht="15.75" hidden="1" customHeight="1" x14ac:dyDescent="0.25">
      <c r="A42" s="63">
        <v>18</v>
      </c>
      <c r="B42" s="64"/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70">
        <f t="shared" si="20"/>
        <v>0</v>
      </c>
      <c r="W42" s="61"/>
      <c r="X42" s="60">
        <f t="shared" si="21"/>
        <v>0</v>
      </c>
      <c r="Y42" s="71"/>
      <c r="Z42" s="60">
        <f t="shared" si="22"/>
        <v>0</v>
      </c>
      <c r="AA42" s="60"/>
      <c r="AB42" s="60"/>
      <c r="AC42" s="67"/>
      <c r="AD42" s="62"/>
      <c r="AE42" s="62"/>
      <c r="AF42" s="62"/>
      <c r="AG42" s="67"/>
      <c r="AH42" s="67"/>
      <c r="AI42" s="62"/>
      <c r="AJ42" s="67"/>
      <c r="AK42" s="67"/>
      <c r="AL42" s="62"/>
      <c r="AM42" s="62"/>
      <c r="AN42" s="60"/>
      <c r="AO42" s="62"/>
    </row>
    <row r="43" spans="1:41" ht="15.75" hidden="1" customHeight="1" x14ac:dyDescent="0.25">
      <c r="A43" s="63">
        <v>19</v>
      </c>
      <c r="B43" s="64"/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70">
        <f t="shared" si="20"/>
        <v>0</v>
      </c>
      <c r="W43" s="61"/>
      <c r="X43" s="60">
        <f t="shared" si="21"/>
        <v>0</v>
      </c>
      <c r="Y43" s="71"/>
      <c r="Z43" s="60">
        <f t="shared" si="22"/>
        <v>0</v>
      </c>
      <c r="AA43" s="60"/>
      <c r="AB43" s="60"/>
      <c r="AC43" s="67"/>
      <c r="AD43" s="62"/>
      <c r="AE43" s="62"/>
      <c r="AF43" s="62"/>
      <c r="AG43" s="67"/>
      <c r="AH43" s="67"/>
      <c r="AI43" s="62"/>
      <c r="AJ43" s="67"/>
      <c r="AK43" s="67"/>
      <c r="AL43" s="62"/>
      <c r="AM43" s="62"/>
      <c r="AN43" s="60"/>
      <c r="AO43" s="62"/>
    </row>
    <row r="44" spans="1:41" ht="16.5" hidden="1" customHeight="1" thickBot="1" x14ac:dyDescent="0.3">
      <c r="A44" s="188" t="s">
        <v>0</v>
      </c>
      <c r="B44" s="189"/>
      <c r="C44" s="72">
        <f>SUM(C25:C43)</f>
        <v>62443</v>
      </c>
      <c r="D44" s="72" t="s">
        <v>75</v>
      </c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 t="s">
        <v>75</v>
      </c>
      <c r="U44" s="72"/>
      <c r="V44" s="72">
        <f>SUM(V25:V43)</f>
        <v>31750.128699999997</v>
      </c>
      <c r="W44" s="72" t="s">
        <v>75</v>
      </c>
      <c r="X44" s="72">
        <f>SUM(X25:X43)</f>
        <v>7937.7599999999984</v>
      </c>
      <c r="Y44" s="72" t="s">
        <v>75</v>
      </c>
      <c r="Z44" s="72">
        <f>SUM(Z25:Z43)</f>
        <v>24177.175999999996</v>
      </c>
      <c r="AA44" s="72"/>
      <c r="AB44" s="72"/>
      <c r="AC44" s="72">
        <f>SUM(AC25:AC43)</f>
        <v>148.70000000000002</v>
      </c>
      <c r="AD44" s="72" t="s">
        <v>75</v>
      </c>
      <c r="AE44" s="72" t="s">
        <v>75</v>
      </c>
      <c r="AF44" s="72" t="s">
        <v>75</v>
      </c>
      <c r="AG44" s="72">
        <f>SUM(AG25:AG43)</f>
        <v>148.70000000000002</v>
      </c>
      <c r="AH44" s="72"/>
      <c r="AI44" s="72" t="s">
        <v>75</v>
      </c>
      <c r="AJ44" s="72">
        <f>SUM(AJ25:AJ43)</f>
        <v>148.70000000000002</v>
      </c>
      <c r="AK44" s="72"/>
      <c r="AL44" s="72" t="s">
        <v>75</v>
      </c>
      <c r="AM44" s="72" t="s">
        <v>75</v>
      </c>
      <c r="AN44" s="72">
        <f>SUM(AN25:AN43)</f>
        <v>1270</v>
      </c>
      <c r="AO44" s="72" t="s">
        <v>75</v>
      </c>
    </row>
    <row r="45" spans="1:41" ht="12.75" hidden="1" customHeight="1" x14ac:dyDescent="0.2">
      <c r="C45" s="5"/>
      <c r="W45" s="5"/>
      <c r="Z45" s="5"/>
      <c r="AA45" s="5"/>
      <c r="AB45" s="5"/>
    </row>
    <row r="46" spans="1:41" x14ac:dyDescent="0.2">
      <c r="C46" s="9"/>
      <c r="W46" s="5"/>
      <c r="Z46" s="5"/>
      <c r="AA46" s="5"/>
      <c r="AB46" s="5"/>
    </row>
    <row r="47" spans="1:41" x14ac:dyDescent="0.2">
      <c r="Y47" s="1" t="s">
        <v>76</v>
      </c>
    </row>
    <row r="48" spans="1:41" x14ac:dyDescent="0.2">
      <c r="V48" s="1" t="s">
        <v>76</v>
      </c>
      <c r="X48" s="1" t="s">
        <v>76</v>
      </c>
      <c r="AC48" s="1" t="s">
        <v>76</v>
      </c>
      <c r="AG48" s="1" t="s">
        <v>76</v>
      </c>
      <c r="AJ48" s="1" t="s">
        <v>76</v>
      </c>
      <c r="AM48" s="5"/>
    </row>
    <row r="49" spans="4:42" x14ac:dyDescent="0.2">
      <c r="D49" s="5" t="s">
        <v>76</v>
      </c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 t="s">
        <v>76</v>
      </c>
      <c r="U49" s="5"/>
      <c r="V49" s="5" t="s">
        <v>76</v>
      </c>
      <c r="X49" s="5"/>
    </row>
    <row r="50" spans="4:42" x14ac:dyDescent="0.2">
      <c r="D50" s="5" t="s">
        <v>76</v>
      </c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 t="s">
        <v>76</v>
      </c>
      <c r="U50" s="5"/>
      <c r="V50" s="5" t="s">
        <v>76</v>
      </c>
      <c r="X50" s="1" t="s">
        <v>76</v>
      </c>
      <c r="Y50" s="1" t="s">
        <v>76</v>
      </c>
      <c r="AC50" s="1" t="s">
        <v>76</v>
      </c>
      <c r="AG50" s="1" t="s">
        <v>76</v>
      </c>
      <c r="AJ50" s="1" t="s">
        <v>76</v>
      </c>
      <c r="AN50" s="1" t="s">
        <v>76</v>
      </c>
    </row>
    <row r="51" spans="4:42" x14ac:dyDescent="0.2">
      <c r="D51" s="5" t="s">
        <v>76</v>
      </c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 t="s">
        <v>76</v>
      </c>
      <c r="U51" s="5"/>
    </row>
    <row r="52" spans="4:42" x14ac:dyDescent="0.2">
      <c r="AM52" s="1" t="s">
        <v>76</v>
      </c>
    </row>
    <row r="53" spans="4:42" x14ac:dyDescent="0.2">
      <c r="AD53" s="1" t="s">
        <v>76</v>
      </c>
      <c r="AE53" s="1" t="s">
        <v>76</v>
      </c>
      <c r="AF53" s="1" t="s">
        <v>76</v>
      </c>
      <c r="AI53" s="1" t="s">
        <v>76</v>
      </c>
      <c r="AL53" s="1" t="s">
        <v>76</v>
      </c>
    </row>
    <row r="54" spans="4:42" x14ac:dyDescent="0.2">
      <c r="AD54" s="1" t="s">
        <v>76</v>
      </c>
      <c r="AE54" s="1" t="s">
        <v>76</v>
      </c>
      <c r="AF54" s="1" t="s">
        <v>76</v>
      </c>
      <c r="AI54" s="1" t="s">
        <v>76</v>
      </c>
      <c r="AL54" s="1" t="s">
        <v>76</v>
      </c>
      <c r="AM54" s="5" t="s">
        <v>76</v>
      </c>
    </row>
    <row r="56" spans="4:42" x14ac:dyDescent="0.2">
      <c r="AM56" s="1" t="s">
        <v>76</v>
      </c>
      <c r="AP56" s="1" t="s">
        <v>76</v>
      </c>
    </row>
    <row r="60" spans="4:42" x14ac:dyDescent="0.2">
      <c r="AP60" s="1" t="s">
        <v>76</v>
      </c>
    </row>
  </sheetData>
  <mergeCells count="73">
    <mergeCell ref="AN20:AN22"/>
    <mergeCell ref="AO20:AO22"/>
    <mergeCell ref="Z20:Z22"/>
    <mergeCell ref="AA20:AA22"/>
    <mergeCell ref="AB20:AB22"/>
    <mergeCell ref="A23:B23"/>
    <mergeCell ref="A24:B24"/>
    <mergeCell ref="A44:B44"/>
    <mergeCell ref="AG20:AG22"/>
    <mergeCell ref="AM20:AM22"/>
    <mergeCell ref="C20:C22"/>
    <mergeCell ref="D20:D22"/>
    <mergeCell ref="AC20:AC22"/>
    <mergeCell ref="AD20:AD22"/>
    <mergeCell ref="V20:V22"/>
    <mergeCell ref="W20:W22"/>
    <mergeCell ref="X20:X22"/>
    <mergeCell ref="Y20:Y22"/>
    <mergeCell ref="T20:T22"/>
    <mergeCell ref="AE20:AE22"/>
    <mergeCell ref="AF20:AF22"/>
    <mergeCell ref="A8:B8"/>
    <mergeCell ref="A7:B7"/>
    <mergeCell ref="A13:B13"/>
    <mergeCell ref="A20:A22"/>
    <mergeCell ref="B20:B22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J4:J6"/>
    <mergeCell ref="K4:K6"/>
    <mergeCell ref="L4:L6"/>
    <mergeCell ref="AL4:AL6"/>
    <mergeCell ref="AJ20:AJ22"/>
    <mergeCell ref="AL20:AL22"/>
    <mergeCell ref="AI20:AI22"/>
    <mergeCell ref="AH4:AH6"/>
    <mergeCell ref="AJ4:AJ6"/>
    <mergeCell ref="AK4:AK6"/>
    <mergeCell ref="U4:U6"/>
    <mergeCell ref="V4:V6"/>
    <mergeCell ref="M4:M6"/>
    <mergeCell ref="N4:N6"/>
    <mergeCell ref="O4:O6"/>
    <mergeCell ref="P4:P6"/>
  </mergeCells>
  <phoneticPr fontId="28" type="noConversion"/>
  <pageMargins left="0.65" right="0.19685039370078741" top="1.1399999999999999" bottom="0.35433070866141736" header="0.15748031496062992" footer="0.19685039370078741"/>
  <pageSetup paperSize="9" scale="65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2022</vt:lpstr>
      <vt:lpstr>ИНП 2022</vt:lpstr>
      <vt:lpstr>ИБР2022</vt:lpstr>
      <vt:lpstr>ИБР2022!Заголовки_для_печати</vt:lpstr>
      <vt:lpstr>'ИНП 2022'!Заголовки_для_печати</vt:lpstr>
      <vt:lpstr>'Регион ФФПП 2022'!Заголовки_для_печати</vt:lpstr>
      <vt:lpstr>ИБР2022!Область_печати</vt:lpstr>
      <vt:lpstr>'ИНП 2022'!Область_печати</vt:lpstr>
      <vt:lpstr>'Регион ФФПП 2022'!Область_печати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2018-11-14T13:56:25Z</cp:lastPrinted>
  <dcterms:created xsi:type="dcterms:W3CDTF">1996-11-09T08:12:45Z</dcterms:created>
  <dcterms:modified xsi:type="dcterms:W3CDTF">2019-11-11T06:45:12Z</dcterms:modified>
</cp:coreProperties>
</file>